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270" windowWidth="20640" windowHeight="985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list'!$F$4</definedName>
    <definedName name="MJ">'Krycí list'!$G$4</definedName>
    <definedName name="Mont">Rekapitulace!$H$14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Položky!$A$1:$I$55</definedName>
    <definedName name="_xlnm.Print_Area" localSheetId="1">Rekapitulace!$A$1:$I$20</definedName>
    <definedName name="PocetMJ">'Krycí list'!$G$7</definedName>
    <definedName name="Poznamka">'Krycí list'!$B$37</definedName>
    <definedName name="Projektant">'Krycí list'!$C$7</definedName>
    <definedName name="PSV">Rekapitulace!$F$14</definedName>
    <definedName name="PSV0">Položky!#REF!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Rekapitulace!$H$20</definedName>
    <definedName name="VRNKc">Rekapitulace!$E$19</definedName>
    <definedName name="VRNnazev">Rekapitulace!$A$19</definedName>
    <definedName name="VRNproc">Rekapitulace!$F$19</definedName>
    <definedName name="VRNzakl">Rekapitulace!$G$19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24519"/>
</workbook>
</file>

<file path=xl/calcChain.xml><?xml version="1.0" encoding="utf-8"?>
<calcChain xmlns="http://schemas.openxmlformats.org/spreadsheetml/2006/main">
  <c r="BG54" i="3"/>
  <c r="BF54"/>
  <c r="BE54"/>
  <c r="BC54"/>
  <c r="K54"/>
  <c r="I54"/>
  <c r="G54"/>
  <c r="BD54" s="1"/>
  <c r="BG53"/>
  <c r="BF53"/>
  <c r="BE53"/>
  <c r="BC53"/>
  <c r="K53"/>
  <c r="I53"/>
  <c r="G53"/>
  <c r="BD53" s="1"/>
  <c r="BG52"/>
  <c r="BF52"/>
  <c r="BE52"/>
  <c r="BC52"/>
  <c r="K52"/>
  <c r="I52"/>
  <c r="G52"/>
  <c r="BD52" s="1"/>
  <c r="BG51"/>
  <c r="BF51"/>
  <c r="BE51"/>
  <c r="BC51"/>
  <c r="K51"/>
  <c r="I51"/>
  <c r="G51"/>
  <c r="BD51" s="1"/>
  <c r="BG50"/>
  <c r="BF50"/>
  <c r="BE50"/>
  <c r="BC50"/>
  <c r="K50"/>
  <c r="I50"/>
  <c r="G50"/>
  <c r="BD50" s="1"/>
  <c r="B13" i="2"/>
  <c r="A13"/>
  <c r="BG55" i="3"/>
  <c r="I13" i="2" s="1"/>
  <c r="BF55" i="3"/>
  <c r="H13" i="2" s="1"/>
  <c r="BE55" i="3"/>
  <c r="G13" i="2" s="1"/>
  <c r="BC55" i="3"/>
  <c r="E13" i="2" s="1"/>
  <c r="K55" i="3"/>
  <c r="I55"/>
  <c r="G55"/>
  <c r="C55"/>
  <c r="BG47"/>
  <c r="BF47"/>
  <c r="BF48" s="1"/>
  <c r="H12" i="2" s="1"/>
  <c r="BE47" i="3"/>
  <c r="BD47"/>
  <c r="BD48" s="1"/>
  <c r="F12" i="2" s="1"/>
  <c r="K47" i="3"/>
  <c r="K48" s="1"/>
  <c r="I47"/>
  <c r="G47"/>
  <c r="BC47" s="1"/>
  <c r="BC48" s="1"/>
  <c r="E12" i="2" s="1"/>
  <c r="B12"/>
  <c r="A12"/>
  <c r="BG48" i="3"/>
  <c r="I12" i="2" s="1"/>
  <c r="BE48" i="3"/>
  <c r="G12" i="2" s="1"/>
  <c r="I48" i="3"/>
  <c r="C48"/>
  <c r="BG44"/>
  <c r="BF44"/>
  <c r="BE44"/>
  <c r="BD44"/>
  <c r="K44"/>
  <c r="I44"/>
  <c r="G44"/>
  <c r="BC44" s="1"/>
  <c r="BG43"/>
  <c r="BF43"/>
  <c r="BE43"/>
  <c r="BD43"/>
  <c r="K43"/>
  <c r="I43"/>
  <c r="G43"/>
  <c r="BC43" s="1"/>
  <c r="BG42"/>
  <c r="BF42"/>
  <c r="BE42"/>
  <c r="BD42"/>
  <c r="K42"/>
  <c r="I42"/>
  <c r="G42"/>
  <c r="BC42" s="1"/>
  <c r="BG41"/>
  <c r="BF41"/>
  <c r="BE41"/>
  <c r="BD41"/>
  <c r="K41"/>
  <c r="I41"/>
  <c r="G41"/>
  <c r="BC41" s="1"/>
  <c r="BG40"/>
  <c r="BF40"/>
  <c r="BE40"/>
  <c r="BD40"/>
  <c r="K40"/>
  <c r="I40"/>
  <c r="G40"/>
  <c r="BC40" s="1"/>
  <c r="BG39"/>
  <c r="BF39"/>
  <c r="BE39"/>
  <c r="BD39"/>
  <c r="K39"/>
  <c r="I39"/>
  <c r="G39"/>
  <c r="BC39" s="1"/>
  <c r="BG38"/>
  <c r="BF38"/>
  <c r="BE38"/>
  <c r="BD38"/>
  <c r="K38"/>
  <c r="I38"/>
  <c r="G38"/>
  <c r="BC38" s="1"/>
  <c r="BG37"/>
  <c r="BF37"/>
  <c r="BE37"/>
  <c r="BD37"/>
  <c r="K37"/>
  <c r="I37"/>
  <c r="G37"/>
  <c r="BC37" s="1"/>
  <c r="BG36"/>
  <c r="BF36"/>
  <c r="BE36"/>
  <c r="BD36"/>
  <c r="K36"/>
  <c r="I36"/>
  <c r="G36"/>
  <c r="BC36" s="1"/>
  <c r="BG35"/>
  <c r="BF35"/>
  <c r="BE35"/>
  <c r="BD35"/>
  <c r="K35"/>
  <c r="I35"/>
  <c r="G35"/>
  <c r="BC35" s="1"/>
  <c r="BG34"/>
  <c r="BF34"/>
  <c r="BE34"/>
  <c r="BD34"/>
  <c r="K34"/>
  <c r="I34"/>
  <c r="G34"/>
  <c r="BC34" s="1"/>
  <c r="BG33"/>
  <c r="BF33"/>
  <c r="BE33"/>
  <c r="BD33"/>
  <c r="K33"/>
  <c r="I33"/>
  <c r="G33"/>
  <c r="BC33" s="1"/>
  <c r="BG32"/>
  <c r="BF32"/>
  <c r="BE32"/>
  <c r="BD32"/>
  <c r="K32"/>
  <c r="I32"/>
  <c r="G32"/>
  <c r="BC32" s="1"/>
  <c r="BG31"/>
  <c r="BF31"/>
  <c r="BE31"/>
  <c r="BD31"/>
  <c r="K31"/>
  <c r="I31"/>
  <c r="G31"/>
  <c r="BC31" s="1"/>
  <c r="BG30"/>
  <c r="BG45" s="1"/>
  <c r="I11" i="2" s="1"/>
  <c r="BF30" i="3"/>
  <c r="BE30"/>
  <c r="BD30"/>
  <c r="K30"/>
  <c r="K45" s="1"/>
  <c r="I30"/>
  <c r="G30"/>
  <c r="BC30" s="1"/>
  <c r="B11" i="2"/>
  <c r="A11"/>
  <c r="BE45" i="3"/>
  <c r="G11" i="2" s="1"/>
  <c r="I45" i="3"/>
  <c r="C45"/>
  <c r="BG27"/>
  <c r="BF27"/>
  <c r="BE27"/>
  <c r="BD27"/>
  <c r="K27"/>
  <c r="I27"/>
  <c r="G27"/>
  <c r="BC27" s="1"/>
  <c r="BG26"/>
  <c r="BF26"/>
  <c r="BE26"/>
  <c r="BD26"/>
  <c r="K26"/>
  <c r="I26"/>
  <c r="G26"/>
  <c r="BC26" s="1"/>
  <c r="BG25"/>
  <c r="BF25"/>
  <c r="BF28" s="1"/>
  <c r="H10" i="2" s="1"/>
  <c r="BE25" i="3"/>
  <c r="BD25"/>
  <c r="BD28" s="1"/>
  <c r="F10" i="2" s="1"/>
  <c r="K25" i="3"/>
  <c r="I25"/>
  <c r="G25"/>
  <c r="BC25" s="1"/>
  <c r="B10" i="2"/>
  <c r="A10"/>
  <c r="BG28" i="3"/>
  <c r="I10" i="2" s="1"/>
  <c r="BE28" i="3"/>
  <c r="G10" i="2" s="1"/>
  <c r="I28" i="3"/>
  <c r="C28"/>
  <c r="BG22"/>
  <c r="BF22"/>
  <c r="BF23" s="1"/>
  <c r="H9" i="2" s="1"/>
  <c r="BE22" i="3"/>
  <c r="BD22"/>
  <c r="BD23" s="1"/>
  <c r="F9" i="2" s="1"/>
  <c r="K22" i="3"/>
  <c r="K23" s="1"/>
  <c r="I22"/>
  <c r="G22"/>
  <c r="BC22" s="1"/>
  <c r="BC23" s="1"/>
  <c r="E9" i="2" s="1"/>
  <c r="B9"/>
  <c r="A9"/>
  <c r="BG23" i="3"/>
  <c r="I9" i="2" s="1"/>
  <c r="BE23" i="3"/>
  <c r="G9" i="2" s="1"/>
  <c r="I23" i="3"/>
  <c r="C23"/>
  <c r="BG19"/>
  <c r="BF19"/>
  <c r="BF20" s="1"/>
  <c r="H8" i="2" s="1"/>
  <c r="BE19" i="3"/>
  <c r="BD19"/>
  <c r="BD20" s="1"/>
  <c r="F8" i="2" s="1"/>
  <c r="K19" i="3"/>
  <c r="K20" s="1"/>
  <c r="I19"/>
  <c r="G19"/>
  <c r="BC19" s="1"/>
  <c r="BC20" s="1"/>
  <c r="E8" i="2" s="1"/>
  <c r="B8"/>
  <c r="A8"/>
  <c r="BG20" i="3"/>
  <c r="I8" i="2" s="1"/>
  <c r="BE20" i="3"/>
  <c r="G8" i="2" s="1"/>
  <c r="I20" i="3"/>
  <c r="C20"/>
  <c r="BG16"/>
  <c r="BF16"/>
  <c r="BE16"/>
  <c r="BD16"/>
  <c r="K16"/>
  <c r="I16"/>
  <c r="G16"/>
  <c r="BC16" s="1"/>
  <c r="BG15"/>
  <c r="BF15"/>
  <c r="BE15"/>
  <c r="BD15"/>
  <c r="K15"/>
  <c r="I15"/>
  <c r="G15"/>
  <c r="BC15" s="1"/>
  <c r="BG14"/>
  <c r="BF14"/>
  <c r="BE14"/>
  <c r="BD14"/>
  <c r="K14"/>
  <c r="I14"/>
  <c r="G14"/>
  <c r="BC14" s="1"/>
  <c r="BG13"/>
  <c r="BF13"/>
  <c r="BE13"/>
  <c r="BD13"/>
  <c r="K13"/>
  <c r="I13"/>
  <c r="G13"/>
  <c r="BC13" s="1"/>
  <c r="BG12"/>
  <c r="BF12"/>
  <c r="BE12"/>
  <c r="BD12"/>
  <c r="K12"/>
  <c r="I12"/>
  <c r="G12"/>
  <c r="BC12" s="1"/>
  <c r="BG11"/>
  <c r="BF11"/>
  <c r="BE11"/>
  <c r="BD11"/>
  <c r="K11"/>
  <c r="I11"/>
  <c r="G11"/>
  <c r="BC11" s="1"/>
  <c r="BG10"/>
  <c r="BF10"/>
  <c r="BE10"/>
  <c r="BD10"/>
  <c r="K10"/>
  <c r="I10"/>
  <c r="G10"/>
  <c r="BC10" s="1"/>
  <c r="BG9"/>
  <c r="BF9"/>
  <c r="BE9"/>
  <c r="BD9"/>
  <c r="K9"/>
  <c r="I9"/>
  <c r="G9"/>
  <c r="BC9" s="1"/>
  <c r="BG8"/>
  <c r="BG17" s="1"/>
  <c r="I7" i="2" s="1"/>
  <c r="I14" s="1"/>
  <c r="C20" i="1" s="1"/>
  <c r="BF8" i="3"/>
  <c r="BE8"/>
  <c r="BD8"/>
  <c r="K8"/>
  <c r="K17" s="1"/>
  <c r="I8"/>
  <c r="G8"/>
  <c r="BC8" s="1"/>
  <c r="B7" i="2"/>
  <c r="A7"/>
  <c r="BE17" i="3"/>
  <c r="G7" i="2" s="1"/>
  <c r="G14" s="1"/>
  <c r="C14" i="1" s="1"/>
  <c r="I17" i="3"/>
  <c r="C17"/>
  <c r="C4"/>
  <c r="H3"/>
  <c r="C3"/>
  <c r="H20" i="2"/>
  <c r="G19"/>
  <c r="I19" s="1"/>
  <c r="C2"/>
  <c r="C1"/>
  <c r="F33" i="1"/>
  <c r="F31"/>
  <c r="F34" s="1"/>
  <c r="G22"/>
  <c r="G21"/>
  <c r="G8"/>
  <c r="BD17" i="3" l="1"/>
  <c r="F7" i="2" s="1"/>
  <c r="BF17" i="3"/>
  <c r="H7" i="2" s="1"/>
  <c r="BC28" i="3"/>
  <c r="E10" i="2" s="1"/>
  <c r="K28" i="3"/>
  <c r="BD45"/>
  <c r="F11" i="2" s="1"/>
  <c r="BF45" i="3"/>
  <c r="H11" i="2" s="1"/>
  <c r="BC17" i="3"/>
  <c r="E7" i="2" s="1"/>
  <c r="BC45" i="3"/>
  <c r="E11" i="2" s="1"/>
  <c r="BD55" i="3"/>
  <c r="F13" i="2" s="1"/>
  <c r="F14" s="1"/>
  <c r="C17" i="1" s="1"/>
  <c r="G17" i="3"/>
  <c r="G20"/>
  <c r="G23"/>
  <c r="G28"/>
  <c r="G45"/>
  <c r="G48"/>
  <c r="H14" i="2" l="1"/>
  <c r="C15" i="1" s="1"/>
  <c r="E14" i="2"/>
  <c r="C16" i="1" s="1"/>
  <c r="C18"/>
  <c r="C21" s="1"/>
  <c r="C22" s="1"/>
</calcChain>
</file>

<file path=xl/sharedStrings.xml><?xml version="1.0" encoding="utf-8"?>
<sst xmlns="http://schemas.openxmlformats.org/spreadsheetml/2006/main" count="229" uniqueCount="163">
  <si>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</si>
  <si>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</si>
  <si>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</si>
  <si>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</si>
  <si>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</si>
  <si>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</si>
  <si>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</si>
  <si>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</si>
  <si>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</si>
  <si>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</si>
  <si>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</si>
  <si>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</si>
  <si>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</si>
  <si>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</si>
  <si>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</si>
  <si>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</si>
  <si>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</si>
  <si>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</si>
  <si>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</si>
  <si>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</si>
  <si>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</si>
  <si>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</si>
  <si>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</si>
  <si>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</si>
  <si>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</si>
  <si>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</si>
  <si>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</si>
  <si>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</si>
  <si>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</si>
  <si>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</si>
  <si>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</si>
  <si>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</si>
  <si>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</si>
  <si>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</si>
  <si>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</si>
  <si>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</si>
  <si>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</si>
  <si>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</si>
  <si>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</si>
  <si>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</si>
  <si>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</si>
  <si>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</si>
  <si>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</si>
  <si>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</si>
  <si>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</si>
  <si>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</si>
  <si>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</si>
  <si>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</si>
  <si>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</si>
  <si>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</si>
  <si>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</si>
  <si>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</si>
  <si>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</si>
  <si>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</si>
  <si>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</si>
  <si>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</si>
  <si>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</si>
  <si>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</si>
  <si>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</si>
  <si>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</si>
  <si>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</si>
  <si>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</si>
  <si>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</si>
  <si>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</si>
  <si>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</si>
  <si>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</si>
  <si>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</si>
  <si>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demhmot / MJ</t>
  </si>
  <si>
    <t>demhmot celk.(t)</t>
  </si>
  <si>
    <t>Díl:</t>
  </si>
  <si>
    <t>1</t>
  </si>
  <si>
    <t>Zemní práce</t>
  </si>
  <si>
    <t>Celkem za</t>
  </si>
  <si>
    <t>149/2016 - Zeleň SAVARIN</t>
  </si>
  <si>
    <t>D.2 Pítko a mlhoviště</t>
  </si>
  <si>
    <t>132 10-1212.R00</t>
  </si>
  <si>
    <t>Hloubení rýh š.do 200 cm hor.2 do 1000 m3,STROJNĚ</t>
  </si>
  <si>
    <t>m3</t>
  </si>
  <si>
    <t>131 10-0110.RA0</t>
  </si>
  <si>
    <t>Hloubení zapažených jam v hornině1-4</t>
  </si>
  <si>
    <t>132 20-1209.R00</t>
  </si>
  <si>
    <t>Příplatek za lepivost - hloubení rýh 200cm v hor.3</t>
  </si>
  <si>
    <t>161 10-1102.R00</t>
  </si>
  <si>
    <t>Svislé přemístění výkopku z hor.1-4 do 4,0 m</t>
  </si>
  <si>
    <t>162 30-1102.R00</t>
  </si>
  <si>
    <t>Vodorovné přemístění výkopku z hor.1-4 do 1000 m</t>
  </si>
  <si>
    <t>175 10-1101.RT2</t>
  </si>
  <si>
    <t>Obsyp potrubí bez prohození sypaniny s dodáním štěrkopísku frakce 0 - 22 mm</t>
  </si>
  <si>
    <t>174 10-1101.R00</t>
  </si>
  <si>
    <t>Zásyp jam, rýh, šachet se zhutněním</t>
  </si>
  <si>
    <t>151 10-1101.R00</t>
  </si>
  <si>
    <t>Pažení a rozepření stěn rýh - příložné - hl. do 2m</t>
  </si>
  <si>
    <t>m2</t>
  </si>
  <si>
    <t>151 10-1111.R00</t>
  </si>
  <si>
    <t>Odstranění pažení stěn rýh - příložné - hl. do 2 m</t>
  </si>
  <si>
    <t>2</t>
  </si>
  <si>
    <t>Základy,zvláštní zakládání</t>
  </si>
  <si>
    <t>275 31-3311.R00</t>
  </si>
  <si>
    <t>Beton základových patek prostý C 8/10 (B 10)</t>
  </si>
  <si>
    <t>4</t>
  </si>
  <si>
    <t>Vodorovné konstrukce</t>
  </si>
  <si>
    <t>451 57-2111.RK6</t>
  </si>
  <si>
    <t>Lože pod potrubí z kameniva těženého 0 - 4 mm kraj Moravskoslezský</t>
  </si>
  <si>
    <t>5</t>
  </si>
  <si>
    <t>Komunikace</t>
  </si>
  <si>
    <t>597 09-7147.R00</t>
  </si>
  <si>
    <t>kus</t>
  </si>
  <si>
    <t>597 09-7111.RS2</t>
  </si>
  <si>
    <t>597 09-7158.R00</t>
  </si>
  <si>
    <t>8</t>
  </si>
  <si>
    <t>Trubní vedení</t>
  </si>
  <si>
    <t>899 72-1111.R00</t>
  </si>
  <si>
    <t>Fólie výstražná z PVC, šířka 22 cm</t>
  </si>
  <si>
    <t>m</t>
  </si>
  <si>
    <t>286-13780</t>
  </si>
  <si>
    <t>Trubka tlaková PE HD (PE100) d 32 x 3,0 mm PN 16</t>
  </si>
  <si>
    <t>871 16-1121.R00</t>
  </si>
  <si>
    <t>Montáž trubek polyetylenových ve výkopu d 32 mm</t>
  </si>
  <si>
    <t>891 17-3111.R00</t>
  </si>
  <si>
    <t>Montáž ventilů hlavních pro přípojky DN 32</t>
  </si>
  <si>
    <t>892 24-1111.R00</t>
  </si>
  <si>
    <t>Tlaková zkouška vodovodního potrubí DN 80</t>
  </si>
  <si>
    <t>892 23-3111.R00</t>
  </si>
  <si>
    <t>Desinfekce vodovodního potrubí DN 70</t>
  </si>
  <si>
    <t>286-11146.A</t>
  </si>
  <si>
    <t>Trubka PVC kanalizační hladká d125x3,0x1000mm SN4</t>
  </si>
  <si>
    <t>286-11144.A</t>
  </si>
  <si>
    <t>Trubka PVC kanalizační hladká d110x3,2x5000mm SN4</t>
  </si>
  <si>
    <t>286-11143.A</t>
  </si>
  <si>
    <t>Trubka PVC kanalizační hladká d110x3,2x3000mm SN4</t>
  </si>
  <si>
    <t>892 57-3111.R00</t>
  </si>
  <si>
    <t>Zabezpečení konců kanal. potrubí DN do 200, vodou</t>
  </si>
  <si>
    <t>sada</t>
  </si>
  <si>
    <t>892 56-1111.R00</t>
  </si>
  <si>
    <t>Zkouška těsnosti kanalizace DN do 125, vodou</t>
  </si>
  <si>
    <t>286-97140.2</t>
  </si>
  <si>
    <t>Roura šachtová korugovaná  bez hrdla 425/1500 mm</t>
  </si>
  <si>
    <t>286-97167.1</t>
  </si>
  <si>
    <t>552-43064.A</t>
  </si>
  <si>
    <t>893 11-1111.R00</t>
  </si>
  <si>
    <t>Šachta vodoměrná prefa 1,2 x 0,9 m, výška 1,5 m</t>
  </si>
  <si>
    <t>99</t>
  </si>
  <si>
    <t>Staveništní přesun hmot</t>
  </si>
  <si>
    <t>998 27-6101.R00</t>
  </si>
  <si>
    <t>Přesun hmot, trubní vedení plastová, otevř. výkop</t>
  </si>
  <si>
    <t>t</t>
  </si>
  <si>
    <t>720</t>
  </si>
  <si>
    <t>Zdravotechnická instalace</t>
  </si>
  <si>
    <t>720 00001</t>
  </si>
  <si>
    <t>720 00002</t>
  </si>
  <si>
    <t>720 00003</t>
  </si>
  <si>
    <t>Nerez prostupy trysek DN 25</t>
  </si>
  <si>
    <t>720 00004</t>
  </si>
  <si>
    <t>Ovládací sloupek - nerez</t>
  </si>
  <si>
    <t>720 00005</t>
  </si>
  <si>
    <t>Montáž technologie</t>
  </si>
  <si>
    <t>Šterbin.nástavec, dl.1000 mm</t>
  </si>
  <si>
    <t>Žlab odvodňovací dl. 1000 mm šířka 138 mm, výška 75 mm, plochý</t>
  </si>
  <si>
    <t>Šterbin.revizní díl, dl.500 mm</t>
  </si>
  <si>
    <t>Dno šachtové výkyvné 425/110 typ X pro KG</t>
  </si>
  <si>
    <t>Poklop litina 425/40 t kruhový do teleskopu</t>
  </si>
  <si>
    <t>Pítko</t>
  </si>
  <si>
    <t>Mlžící trysky / mosaz</t>
  </si>
</sst>
</file>

<file path=xl/styles.xml><?xml version="1.0" encoding="utf-8"?>
<styleSheet xmlns="http://schemas.openxmlformats.org/spreadsheetml/2006/main">
  <numFmts count="4">
    <numFmt numFmtId="164" formatCode="dd/mm/yy"/>
    <numFmt numFmtId="165" formatCode="#,##0.00\ &quot;Kč&quot;"/>
    <numFmt numFmtId="166" formatCode="0.0"/>
    <numFmt numFmtId="167" formatCode="#,##0.00000"/>
  </numFmts>
  <fonts count="20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color indexed="9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3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49" fontId="2" fillId="2" borderId="6" xfId="0" applyNumberFormat="1" applyFont="1" applyFill="1" applyBorder="1"/>
    <xf numFmtId="49" fontId="0" fillId="2" borderId="7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49" fontId="0" fillId="0" borderId="8" xfId="0" applyNumberFormat="1" applyBorder="1" applyAlignment="1">
      <alignment horizontal="left"/>
    </xf>
    <xf numFmtId="0" fontId="0" fillId="0" borderId="13" xfId="0" applyNumberFormat="1" applyBorder="1"/>
    <xf numFmtId="0" fontId="0" fillId="0" borderId="12" xfId="0" applyNumberFormat="1" applyBorder="1"/>
    <xf numFmtId="0" fontId="0" fillId="0" borderId="14" xfId="0" applyNumberFormat="1" applyBorder="1"/>
    <xf numFmtId="0" fontId="0" fillId="0" borderId="0" xfId="0" applyNumberFormat="1"/>
    <xf numFmtId="3" fontId="0" fillId="0" borderId="14" xfId="0" applyNumberFormat="1" applyBorder="1"/>
    <xf numFmtId="0" fontId="0" fillId="0" borderId="17" xfId="0" applyBorder="1"/>
    <xf numFmtId="0" fontId="0" fillId="0" borderId="15" xfId="0" applyBorder="1"/>
    <xf numFmtId="0" fontId="0" fillId="0" borderId="18" xfId="0" applyBorder="1"/>
    <xf numFmtId="0" fontId="0" fillId="0" borderId="19" xfId="0" applyBorder="1"/>
    <xf numFmtId="0" fontId="0" fillId="0" borderId="6" xfId="0" applyBorder="1"/>
    <xf numFmtId="0" fontId="0" fillId="0" borderId="0" xfId="0" applyBorder="1"/>
    <xf numFmtId="3" fontId="0" fillId="0" borderId="0" xfId="0" applyNumberFormat="1"/>
    <xf numFmtId="0" fontId="1" fillId="0" borderId="23" xfId="0" applyFont="1" applyBorder="1" applyAlignment="1">
      <alignment horizontal="centerContinuous" vertical="center"/>
    </xf>
    <xf numFmtId="0" fontId="6" fillId="0" borderId="24" xfId="0" applyFont="1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0" fillId="0" borderId="25" xfId="0" applyBorder="1" applyAlignment="1">
      <alignment horizontal="centerContinuous" vertical="center"/>
    </xf>
    <xf numFmtId="0" fontId="5" fillId="0" borderId="26" xfId="0" applyFont="1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centerContinuous"/>
    </xf>
    <xf numFmtId="0" fontId="5" fillId="0" borderId="27" xfId="0" applyFont="1" applyBorder="1" applyAlignment="1">
      <alignment horizontal="centerContinuous"/>
    </xf>
    <xf numFmtId="0" fontId="0" fillId="0" borderId="27" xfId="0" applyBorder="1" applyAlignment="1">
      <alignment horizontal="centerContinuous"/>
    </xf>
    <xf numFmtId="0" fontId="0" fillId="0" borderId="29" xfId="0" applyBorder="1"/>
    <xf numFmtId="0" fontId="0" fillId="0" borderId="21" xfId="0" applyBorder="1"/>
    <xf numFmtId="3" fontId="0" fillId="0" borderId="30" xfId="0" applyNumberFormat="1" applyBorder="1"/>
    <xf numFmtId="0" fontId="0" fillId="0" borderId="31" xfId="0" applyBorder="1"/>
    <xf numFmtId="3" fontId="0" fillId="0" borderId="32" xfId="0" applyNumberFormat="1" applyBorder="1"/>
    <xf numFmtId="0" fontId="0" fillId="0" borderId="33" xfId="0" applyBorder="1"/>
    <xf numFmtId="3" fontId="0" fillId="0" borderId="15" xfId="0" applyNumberFormat="1" applyBorder="1"/>
    <xf numFmtId="0" fontId="0" fillId="0" borderId="16" xfId="0" applyBorder="1"/>
    <xf numFmtId="0" fontId="0" fillId="0" borderId="34" xfId="0" applyBorder="1"/>
    <xf numFmtId="0" fontId="0" fillId="0" borderId="35" xfId="0" applyBorder="1"/>
    <xf numFmtId="0" fontId="7" fillId="0" borderId="17" xfId="0" applyFont="1" applyBorder="1"/>
    <xf numFmtId="3" fontId="0" fillId="0" borderId="36" xfId="0" applyNumberFormat="1" applyBorder="1"/>
    <xf numFmtId="0" fontId="0" fillId="0" borderId="37" xfId="0" applyBorder="1"/>
    <xf numFmtId="3" fontId="0" fillId="0" borderId="38" xfId="0" applyNumberFormat="1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3" xfId="0" applyNumberFormat="1" applyBorder="1" applyAlignment="1">
      <alignment horizontal="right"/>
    </xf>
    <xf numFmtId="165" fontId="0" fillId="0" borderId="15" xfId="0" applyNumberFormat="1" applyBorder="1"/>
    <xf numFmtId="165" fontId="0" fillId="0" borderId="0" xfId="0" applyNumberFormat="1" applyBorder="1"/>
    <xf numFmtId="0" fontId="6" fillId="0" borderId="37" xfId="0" applyFont="1" applyFill="1" applyBorder="1"/>
    <xf numFmtId="0" fontId="6" fillId="0" borderId="38" xfId="0" applyFont="1" applyFill="1" applyBorder="1"/>
    <xf numFmtId="0" fontId="6" fillId="0" borderId="40" xfId="0" applyFont="1" applyFill="1" applyBorder="1"/>
    <xf numFmtId="165" fontId="6" fillId="0" borderId="38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49" fontId="5" fillId="0" borderId="26" xfId="0" applyNumberFormat="1" applyFont="1" applyFill="1" applyBorder="1"/>
    <xf numFmtId="0" fontId="5" fillId="0" borderId="27" xfId="0" applyFont="1" applyFill="1" applyBorder="1"/>
    <xf numFmtId="0" fontId="5" fillId="0" borderId="28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9" xfId="0" applyNumberFormat="1" applyFont="1" applyFill="1" applyBorder="1"/>
    <xf numFmtId="0" fontId="5" fillId="0" borderId="26" xfId="0" applyFont="1" applyFill="1" applyBorder="1"/>
    <xf numFmtId="3" fontId="5" fillId="0" borderId="28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1" xfId="0" applyFont="1" applyFill="1" applyBorder="1"/>
    <xf numFmtId="0" fontId="11" fillId="0" borderId="32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right"/>
    </xf>
    <xf numFmtId="0" fontId="11" fillId="0" borderId="33" xfId="0" applyFont="1" applyFill="1" applyBorder="1" applyAlignment="1">
      <alignment horizontal="center"/>
    </xf>
    <xf numFmtId="4" fontId="12" fillId="0" borderId="32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5" xfId="0" applyFont="1" applyFill="1" applyBorder="1"/>
    <xf numFmtId="0" fontId="7" fillId="0" borderId="21" xfId="0" applyFont="1" applyFill="1" applyBorder="1"/>
    <xf numFmtId="0" fontId="7" fillId="0" borderId="22" xfId="0" applyFont="1" applyFill="1" applyBorder="1"/>
    <xf numFmtId="3" fontId="7" fillId="0" borderId="34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1" xfId="0" applyNumberFormat="1" applyFont="1" applyFill="1" applyBorder="1" applyAlignment="1">
      <alignment horizontal="right"/>
    </xf>
    <xf numFmtId="3" fontId="7" fillId="0" borderId="22" xfId="0" applyNumberFormat="1" applyFont="1" applyFill="1" applyBorder="1" applyAlignment="1">
      <alignment horizontal="right"/>
    </xf>
    <xf numFmtId="0" fontId="0" fillId="0" borderId="37" xfId="0" applyFill="1" applyBorder="1"/>
    <xf numFmtId="0" fontId="5" fillId="0" borderId="38" xfId="0" applyFont="1" applyFill="1" applyBorder="1"/>
    <xf numFmtId="0" fontId="0" fillId="0" borderId="38" xfId="0" applyFill="1" applyBorder="1"/>
    <xf numFmtId="4" fontId="0" fillId="0" borderId="59" xfId="0" applyNumberFormat="1" applyFill="1" applyBorder="1"/>
    <xf numFmtId="4" fontId="0" fillId="0" borderId="37" xfId="0" applyNumberFormat="1" applyFill="1" applyBorder="1"/>
    <xf numFmtId="4" fontId="0" fillId="0" borderId="38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9" fillId="0" borderId="44" xfId="1" applyFont="1" applyBorder="1" applyAlignment="1">
      <alignment horizontal="center"/>
    </xf>
    <xf numFmtId="0" fontId="9" fillId="0" borderId="44" xfId="1" applyBorder="1" applyAlignment="1">
      <alignment horizontal="left"/>
    </xf>
    <xf numFmtId="0" fontId="9" fillId="0" borderId="45" xfId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6" xfId="1" applyFont="1" applyFill="1" applyBorder="1" applyAlignment="1">
      <alignment horizontal="center"/>
    </xf>
    <xf numFmtId="0" fontId="4" fillId="0" borderId="16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16" fillId="0" borderId="57" xfId="1" applyFont="1" applyFill="1" applyBorder="1"/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8" fillId="0" borderId="60" xfId="1" applyNumberFormat="1" applyFont="1" applyFill="1" applyBorder="1"/>
    <xf numFmtId="0" fontId="17" fillId="0" borderId="0" xfId="1" applyFont="1"/>
    <xf numFmtId="0" fontId="7" fillId="0" borderId="53" xfId="1" applyFont="1" applyFill="1" applyBorder="1" applyAlignment="1">
      <alignment horizontal="center"/>
    </xf>
    <xf numFmtId="49" fontId="7" fillId="0" borderId="53" xfId="1" applyNumberFormat="1" applyFont="1" applyFill="1" applyBorder="1" applyAlignment="1">
      <alignment horizontal="left"/>
    </xf>
    <xf numFmtId="0" fontId="7" fillId="0" borderId="53" xfId="1" applyFont="1" applyFill="1" applyBorder="1" applyAlignment="1">
      <alignment wrapText="1"/>
    </xf>
    <xf numFmtId="49" fontId="7" fillId="0" borderId="53" xfId="1" applyNumberFormat="1" applyFont="1" applyFill="1" applyBorder="1" applyAlignment="1">
      <alignment horizontal="center" shrinkToFit="1"/>
    </xf>
    <xf numFmtId="4" fontId="7" fillId="0" borderId="53" xfId="1" applyNumberFormat="1" applyFont="1" applyFill="1" applyBorder="1" applyAlignment="1">
      <alignment horizontal="right"/>
    </xf>
    <xf numFmtId="4" fontId="7" fillId="0" borderId="53" xfId="1" applyNumberFormat="1" applyFont="1" applyFill="1" applyBorder="1"/>
    <xf numFmtId="167" fontId="7" fillId="0" borderId="53" xfId="1" applyNumberFormat="1" applyFont="1" applyFill="1" applyBorder="1"/>
    <xf numFmtId="0" fontId="9" fillId="0" borderId="61" xfId="1" applyFill="1" applyBorder="1" applyAlignment="1">
      <alignment horizontal="center"/>
    </xf>
    <xf numFmtId="49" fontId="3" fillId="0" borderId="61" xfId="1" applyNumberFormat="1" applyFont="1" applyFill="1" applyBorder="1" applyAlignment="1">
      <alignment horizontal="left"/>
    </xf>
    <xf numFmtId="0" fontId="3" fillId="0" borderId="61" xfId="1" applyFont="1" applyFill="1" applyBorder="1"/>
    <xf numFmtId="4" fontId="9" fillId="0" borderId="61" xfId="1" applyNumberFormat="1" applyFill="1" applyBorder="1" applyAlignment="1">
      <alignment horizontal="right"/>
    </xf>
    <xf numFmtId="4" fontId="5" fillId="0" borderId="61" xfId="1" applyNumberFormat="1" applyFont="1" applyFill="1" applyBorder="1"/>
    <xf numFmtId="0" fontId="5" fillId="0" borderId="61" xfId="1" applyFont="1" applyFill="1" applyBorder="1"/>
    <xf numFmtId="167" fontId="5" fillId="0" borderId="61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6" xfId="0" applyNumberFormat="1" applyFont="1" applyFill="1" applyBorder="1"/>
    <xf numFmtId="3" fontId="7" fillId="0" borderId="7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5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 shrinkToFit="1"/>
    </xf>
    <xf numFmtId="0" fontId="9" fillId="0" borderId="49" xfId="1" applyFont="1" applyBorder="1" applyAlignment="1">
      <alignment horizontal="left" shrinkToFit="1"/>
    </xf>
    <xf numFmtId="3" fontId="5" fillId="0" borderId="38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9" fillId="0" borderId="46" xfId="1" applyNumberFormat="1" applyFont="1" applyBorder="1" applyAlignment="1">
      <alignment horizontal="center"/>
    </xf>
    <xf numFmtId="0" fontId="9" fillId="0" borderId="48" xfId="1" applyBorder="1" applyAlignment="1">
      <alignment horizontal="left" shrinkToFit="1"/>
    </xf>
    <xf numFmtId="0" fontId="9" fillId="0" borderId="49" xfId="1" applyBorder="1" applyAlignment="1">
      <alignment horizontal="left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opLeftCell="A19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28515625" customWidth="1"/>
    <col min="6" max="6" width="19.7109375" customWidth="1"/>
    <col min="7" max="7" width="14.140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</v>
      </c>
      <c r="B3" s="4"/>
      <c r="C3" s="5" t="s">
        <v>2</v>
      </c>
      <c r="D3" s="5"/>
      <c r="E3" s="5"/>
      <c r="F3" s="6" t="s">
        <v>3</v>
      </c>
      <c r="G3" s="7"/>
    </row>
    <row r="4" spans="1:57" ht="12.95" customHeight="1">
      <c r="A4" s="8"/>
      <c r="B4" s="9"/>
      <c r="C4" s="10" t="s">
        <v>74</v>
      </c>
      <c r="D4" s="11"/>
      <c r="E4" s="11"/>
      <c r="F4" s="12"/>
      <c r="G4" s="13"/>
    </row>
    <row r="5" spans="1:57" ht="12.95" customHeight="1">
      <c r="A5" s="14" t="s">
        <v>5</v>
      </c>
      <c r="B5" s="15"/>
      <c r="C5" s="16" t="s">
        <v>6</v>
      </c>
      <c r="D5" s="16"/>
      <c r="E5" s="16"/>
      <c r="F5" s="17" t="s">
        <v>7</v>
      </c>
      <c r="G5" s="18"/>
    </row>
    <row r="6" spans="1:57" ht="12.95" customHeight="1">
      <c r="A6" s="8"/>
      <c r="B6" s="9"/>
      <c r="C6" s="10" t="s">
        <v>73</v>
      </c>
      <c r="D6" s="11"/>
      <c r="E6" s="11"/>
      <c r="F6" s="19"/>
      <c r="G6" s="13"/>
    </row>
    <row r="7" spans="1:57">
      <c r="A7" s="14" t="s">
        <v>8</v>
      </c>
      <c r="B7" s="16"/>
      <c r="C7" s="175"/>
      <c r="D7" s="176"/>
      <c r="E7" s="20" t="s">
        <v>9</v>
      </c>
      <c r="F7" s="21"/>
      <c r="G7" s="22">
        <v>0</v>
      </c>
      <c r="H7" s="23"/>
      <c r="I7" s="23"/>
    </row>
    <row r="8" spans="1:57">
      <c r="A8" s="14" t="s">
        <v>10</v>
      </c>
      <c r="B8" s="16"/>
      <c r="C8" s="175"/>
      <c r="D8" s="176"/>
      <c r="E8" s="17" t="s">
        <v>11</v>
      </c>
      <c r="F8" s="16"/>
      <c r="G8" s="24">
        <f>IF(PocetMJ=0,,ROUND((F30+F32)/PocetMJ,1))</f>
        <v>0</v>
      </c>
    </row>
    <row r="9" spans="1:57">
      <c r="A9" s="25" t="s">
        <v>12</v>
      </c>
      <c r="B9" s="26"/>
      <c r="C9" s="26"/>
      <c r="D9" s="26"/>
      <c r="E9" s="27" t="s">
        <v>13</v>
      </c>
      <c r="F9" s="26"/>
      <c r="G9" s="28"/>
    </row>
    <row r="10" spans="1:57">
      <c r="A10" s="29" t="s">
        <v>14</v>
      </c>
      <c r="B10" s="30"/>
      <c r="C10" s="30"/>
      <c r="D10" s="30"/>
      <c r="E10" s="12" t="s">
        <v>15</v>
      </c>
      <c r="F10" s="30"/>
      <c r="G10" s="13"/>
      <c r="BA10" s="31"/>
      <c r="BB10" s="31"/>
      <c r="BC10" s="31"/>
      <c r="BD10" s="31"/>
      <c r="BE10" s="31"/>
    </row>
    <row r="11" spans="1:57">
      <c r="A11" s="29"/>
      <c r="B11" s="30"/>
      <c r="C11" s="30"/>
      <c r="D11" s="30"/>
      <c r="E11" s="177"/>
      <c r="F11" s="178"/>
      <c r="G11" s="179"/>
    </row>
    <row r="12" spans="1:57" ht="28.5" customHeight="1" thickBot="1">
      <c r="A12" s="32" t="s">
        <v>16</v>
      </c>
      <c r="B12" s="33"/>
      <c r="C12" s="33"/>
      <c r="D12" s="33"/>
      <c r="E12" s="34"/>
      <c r="F12" s="34"/>
      <c r="G12" s="35"/>
    </row>
    <row r="13" spans="1:57" ht="17.25" customHeight="1" thickBot="1">
      <c r="A13" s="36" t="s">
        <v>17</v>
      </c>
      <c r="B13" s="37"/>
      <c r="C13" s="38"/>
      <c r="D13" s="39" t="s">
        <v>18</v>
      </c>
      <c r="E13" s="40"/>
      <c r="F13" s="40"/>
      <c r="G13" s="38"/>
    </row>
    <row r="14" spans="1:57" ht="15.95" customHeight="1">
      <c r="A14" s="41"/>
      <c r="B14" s="42" t="s">
        <v>19</v>
      </c>
      <c r="C14" s="43">
        <f>Dodavka</f>
        <v>0</v>
      </c>
      <c r="D14" s="44"/>
      <c r="E14" s="45"/>
      <c r="F14" s="46"/>
      <c r="G14" s="43"/>
    </row>
    <row r="15" spans="1:57" ht="15.95" customHeight="1">
      <c r="A15" s="41" t="s">
        <v>20</v>
      </c>
      <c r="B15" s="42" t="s">
        <v>21</v>
      </c>
      <c r="C15" s="43">
        <f>Mont</f>
        <v>0</v>
      </c>
      <c r="D15" s="25"/>
      <c r="E15" s="47"/>
      <c r="F15" s="48"/>
      <c r="G15" s="43"/>
    </row>
    <row r="16" spans="1:57" ht="15.95" customHeight="1">
      <c r="A16" s="41" t="s">
        <v>22</v>
      </c>
      <c r="B16" s="42" t="s">
        <v>23</v>
      </c>
      <c r="C16" s="43">
        <f>HSV</f>
        <v>0</v>
      </c>
      <c r="D16" s="25"/>
      <c r="E16" s="47"/>
      <c r="F16" s="48"/>
      <c r="G16" s="43"/>
    </row>
    <row r="17" spans="1:7" ht="15.95" customHeight="1">
      <c r="A17" s="49" t="s">
        <v>24</v>
      </c>
      <c r="B17" s="42" t="s">
        <v>25</v>
      </c>
      <c r="C17" s="43">
        <f>PSV</f>
        <v>0</v>
      </c>
      <c r="D17" s="25"/>
      <c r="E17" s="47"/>
      <c r="F17" s="48"/>
      <c r="G17" s="43"/>
    </row>
    <row r="18" spans="1:7" ht="15.95" customHeight="1">
      <c r="A18" s="50" t="s">
        <v>26</v>
      </c>
      <c r="B18" s="42"/>
      <c r="C18" s="43">
        <f>SUM(C14:C17)</f>
        <v>0</v>
      </c>
      <c r="D18" s="51"/>
      <c r="E18" s="47"/>
      <c r="F18" s="48"/>
      <c r="G18" s="43"/>
    </row>
    <row r="19" spans="1:7" ht="15.95" customHeight="1">
      <c r="A19" s="50"/>
      <c r="B19" s="42"/>
      <c r="C19" s="43"/>
      <c r="D19" s="25"/>
      <c r="E19" s="47"/>
      <c r="F19" s="48"/>
      <c r="G19" s="43"/>
    </row>
    <row r="20" spans="1:7" ht="15.95" customHeight="1">
      <c r="A20" s="50" t="s">
        <v>27</v>
      </c>
      <c r="B20" s="42"/>
      <c r="C20" s="43">
        <f>HZS</f>
        <v>0</v>
      </c>
      <c r="D20" s="25"/>
      <c r="E20" s="47"/>
      <c r="F20" s="48"/>
      <c r="G20" s="43"/>
    </row>
    <row r="21" spans="1:7" ht="15.95" customHeight="1">
      <c r="A21" s="29" t="s">
        <v>28</v>
      </c>
      <c r="B21" s="30"/>
      <c r="C21" s="43">
        <f>C18+C20</f>
        <v>0</v>
      </c>
      <c r="D21" s="25" t="s">
        <v>29</v>
      </c>
      <c r="E21" s="47"/>
      <c r="F21" s="48"/>
      <c r="G21" s="43">
        <f>G22-SUM(G14:G20)</f>
        <v>0</v>
      </c>
    </row>
    <row r="22" spans="1:7" ht="15.95" customHeight="1" thickBot="1">
      <c r="A22" s="25" t="s">
        <v>30</v>
      </c>
      <c r="B22" s="26"/>
      <c r="C22" s="52">
        <f>C21+G22</f>
        <v>0</v>
      </c>
      <c r="D22" s="53" t="s">
        <v>31</v>
      </c>
      <c r="E22" s="54"/>
      <c r="F22" s="55"/>
      <c r="G22" s="43">
        <f>VRN</f>
        <v>0</v>
      </c>
    </row>
    <row r="23" spans="1:7">
      <c r="A23" s="3" t="s">
        <v>32</v>
      </c>
      <c r="B23" s="5"/>
      <c r="C23" s="6" t="s">
        <v>33</v>
      </c>
      <c r="D23" s="5"/>
      <c r="E23" s="6" t="s">
        <v>34</v>
      </c>
      <c r="F23" s="5"/>
      <c r="G23" s="7"/>
    </row>
    <row r="24" spans="1:7">
      <c r="A24" s="14"/>
      <c r="B24" s="16"/>
      <c r="C24" s="17" t="s">
        <v>35</v>
      </c>
      <c r="D24" s="16"/>
      <c r="E24" s="17" t="s">
        <v>35</v>
      </c>
      <c r="F24" s="16"/>
      <c r="G24" s="18"/>
    </row>
    <row r="25" spans="1:7">
      <c r="A25" s="29" t="s">
        <v>36</v>
      </c>
      <c r="B25" s="56"/>
      <c r="C25" s="12" t="s">
        <v>36</v>
      </c>
      <c r="D25" s="30"/>
      <c r="E25" s="12" t="s">
        <v>36</v>
      </c>
      <c r="F25" s="30"/>
      <c r="G25" s="13"/>
    </row>
    <row r="26" spans="1:7">
      <c r="A26" s="29"/>
      <c r="B26" s="57"/>
      <c r="C26" s="12" t="s">
        <v>37</v>
      </c>
      <c r="D26" s="30"/>
      <c r="E26" s="12" t="s">
        <v>38</v>
      </c>
      <c r="F26" s="30"/>
      <c r="G26" s="13"/>
    </row>
    <row r="27" spans="1:7">
      <c r="A27" s="29"/>
      <c r="B27" s="30"/>
      <c r="C27" s="12"/>
      <c r="D27" s="30"/>
      <c r="E27" s="12"/>
      <c r="F27" s="30"/>
      <c r="G27" s="13"/>
    </row>
    <row r="28" spans="1:7" ht="97.5" customHeight="1">
      <c r="A28" s="29"/>
      <c r="B28" s="30"/>
      <c r="C28" s="12"/>
      <c r="D28" s="30"/>
      <c r="E28" s="12"/>
      <c r="F28" s="30"/>
      <c r="G28" s="13"/>
    </row>
    <row r="29" spans="1:7">
      <c r="A29" s="14" t="s">
        <v>39</v>
      </c>
      <c r="B29" s="16"/>
      <c r="C29" s="58">
        <v>0</v>
      </c>
      <c r="D29" s="16" t="s">
        <v>40</v>
      </c>
      <c r="E29" s="17"/>
      <c r="F29" s="59">
        <v>0</v>
      </c>
      <c r="G29" s="18"/>
    </row>
    <row r="30" spans="1:7">
      <c r="A30" s="14" t="s">
        <v>39</v>
      </c>
      <c r="B30" s="16"/>
      <c r="C30" s="58">
        <v>15</v>
      </c>
      <c r="D30" s="16" t="s">
        <v>40</v>
      </c>
      <c r="E30" s="17"/>
      <c r="F30" s="59">
        <v>0</v>
      </c>
      <c r="G30" s="18"/>
    </row>
    <row r="31" spans="1:7">
      <c r="A31" s="14" t="s">
        <v>41</v>
      </c>
      <c r="B31" s="16"/>
      <c r="C31" s="58">
        <v>15</v>
      </c>
      <c r="D31" s="16" t="s">
        <v>40</v>
      </c>
      <c r="E31" s="17"/>
      <c r="F31" s="60">
        <f>ROUND(PRODUCT(F30,C31/100),0)</f>
        <v>0</v>
      </c>
      <c r="G31" s="28"/>
    </row>
    <row r="32" spans="1:7">
      <c r="A32" s="14" t="s">
        <v>39</v>
      </c>
      <c r="B32" s="16"/>
      <c r="C32" s="58">
        <v>21</v>
      </c>
      <c r="D32" s="16" t="s">
        <v>40</v>
      </c>
      <c r="E32" s="17"/>
      <c r="F32" s="59">
        <v>0</v>
      </c>
      <c r="G32" s="18"/>
    </row>
    <row r="33" spans="1:8">
      <c r="A33" s="14" t="s">
        <v>41</v>
      </c>
      <c r="B33" s="16"/>
      <c r="C33" s="58">
        <v>21</v>
      </c>
      <c r="D33" s="16" t="s">
        <v>40</v>
      </c>
      <c r="E33" s="17"/>
      <c r="F33" s="60">
        <f>ROUND(PRODUCT(F32,C33/100),0)</f>
        <v>0</v>
      </c>
      <c r="G33" s="28"/>
    </row>
    <row r="34" spans="1:8" s="66" customFormat="1" ht="19.5" customHeight="1" thickBot="1">
      <c r="A34" s="61" t="s">
        <v>42</v>
      </c>
      <c r="B34" s="62"/>
      <c r="C34" s="62"/>
      <c r="D34" s="62"/>
      <c r="E34" s="63"/>
      <c r="F34" s="64">
        <f>ROUND(SUM(F29:F33),0)</f>
        <v>0</v>
      </c>
      <c r="G34" s="65"/>
    </row>
    <row r="36" spans="1:8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>
      <c r="A37" s="67"/>
      <c r="B37" s="180"/>
      <c r="C37" s="180"/>
      <c r="D37" s="180"/>
      <c r="E37" s="180"/>
      <c r="F37" s="180"/>
      <c r="G37" s="180"/>
      <c r="H37" t="s">
        <v>4</v>
      </c>
    </row>
    <row r="38" spans="1:8" ht="12.75" customHeight="1">
      <c r="A38" s="68"/>
      <c r="B38" s="180"/>
      <c r="C38" s="180"/>
      <c r="D38" s="180"/>
      <c r="E38" s="180"/>
      <c r="F38" s="180"/>
      <c r="G38" s="180"/>
      <c r="H38" t="s">
        <v>4</v>
      </c>
    </row>
    <row r="39" spans="1:8">
      <c r="A39" s="68"/>
      <c r="B39" s="180"/>
      <c r="C39" s="180"/>
      <c r="D39" s="180"/>
      <c r="E39" s="180"/>
      <c r="F39" s="180"/>
      <c r="G39" s="180"/>
      <c r="H39" t="s">
        <v>4</v>
      </c>
    </row>
    <row r="40" spans="1:8">
      <c r="A40" s="68"/>
      <c r="B40" s="180"/>
      <c r="C40" s="180"/>
      <c r="D40" s="180"/>
      <c r="E40" s="180"/>
      <c r="F40" s="180"/>
      <c r="G40" s="180"/>
      <c r="H40" t="s">
        <v>4</v>
      </c>
    </row>
    <row r="41" spans="1:8">
      <c r="A41" s="68"/>
      <c r="B41" s="180"/>
      <c r="C41" s="180"/>
      <c r="D41" s="180"/>
      <c r="E41" s="180"/>
      <c r="F41" s="180"/>
      <c r="G41" s="180"/>
      <c r="H41" t="s">
        <v>4</v>
      </c>
    </row>
    <row r="42" spans="1:8">
      <c r="A42" s="68"/>
      <c r="B42" s="180"/>
      <c r="C42" s="180"/>
      <c r="D42" s="180"/>
      <c r="E42" s="180"/>
      <c r="F42" s="180"/>
      <c r="G42" s="180"/>
      <c r="H42" t="s">
        <v>4</v>
      </c>
    </row>
    <row r="43" spans="1:8">
      <c r="A43" s="68"/>
      <c r="B43" s="180"/>
      <c r="C43" s="180"/>
      <c r="D43" s="180"/>
      <c r="E43" s="180"/>
      <c r="F43" s="180"/>
      <c r="G43" s="180"/>
      <c r="H43" t="s">
        <v>4</v>
      </c>
    </row>
    <row r="44" spans="1:8">
      <c r="A44" s="68"/>
      <c r="B44" s="180"/>
      <c r="C44" s="180"/>
      <c r="D44" s="180"/>
      <c r="E44" s="180"/>
      <c r="F44" s="180"/>
      <c r="G44" s="180"/>
      <c r="H44" t="s">
        <v>4</v>
      </c>
    </row>
    <row r="45" spans="1:8">
      <c r="A45" s="68"/>
      <c r="B45" s="180"/>
      <c r="C45" s="180"/>
      <c r="D45" s="180"/>
      <c r="E45" s="180"/>
      <c r="F45" s="180"/>
      <c r="G45" s="180"/>
      <c r="H45" t="s">
        <v>4</v>
      </c>
    </row>
    <row r="46" spans="1:8">
      <c r="B46" s="174"/>
      <c r="C46" s="174"/>
      <c r="D46" s="174"/>
      <c r="E46" s="174"/>
      <c r="F46" s="174"/>
      <c r="G46" s="174"/>
    </row>
    <row r="47" spans="1:8">
      <c r="B47" s="174"/>
      <c r="C47" s="174"/>
      <c r="D47" s="174"/>
      <c r="E47" s="174"/>
      <c r="F47" s="174"/>
      <c r="G47" s="174"/>
    </row>
    <row r="48" spans="1:8">
      <c r="B48" s="174"/>
      <c r="C48" s="174"/>
      <c r="D48" s="174"/>
      <c r="E48" s="174"/>
      <c r="F48" s="174"/>
      <c r="G48" s="174"/>
    </row>
    <row r="49" spans="2:7">
      <c r="B49" s="174"/>
      <c r="C49" s="174"/>
      <c r="D49" s="174"/>
      <c r="E49" s="174"/>
      <c r="F49" s="174"/>
      <c r="G49" s="174"/>
    </row>
    <row r="50" spans="2:7">
      <c r="B50" s="174"/>
      <c r="C50" s="174"/>
      <c r="D50" s="174"/>
      <c r="E50" s="174"/>
      <c r="F50" s="174"/>
      <c r="G50" s="174"/>
    </row>
    <row r="51" spans="2:7">
      <c r="B51" s="174"/>
      <c r="C51" s="174"/>
      <c r="D51" s="174"/>
      <c r="E51" s="174"/>
      <c r="F51" s="174"/>
      <c r="G51" s="174"/>
    </row>
    <row r="52" spans="2:7">
      <c r="B52" s="174"/>
      <c r="C52" s="174"/>
      <c r="D52" s="174"/>
      <c r="E52" s="174"/>
      <c r="F52" s="174"/>
      <c r="G52" s="174"/>
    </row>
    <row r="53" spans="2:7">
      <c r="B53" s="174"/>
      <c r="C53" s="174"/>
      <c r="D53" s="174"/>
      <c r="E53" s="174"/>
      <c r="F53" s="174"/>
      <c r="G53" s="174"/>
    </row>
    <row r="54" spans="2:7">
      <c r="B54" s="174"/>
      <c r="C54" s="174"/>
      <c r="D54" s="174"/>
      <c r="E54" s="174"/>
      <c r="F54" s="174"/>
      <c r="G54" s="174"/>
    </row>
    <row r="55" spans="2:7">
      <c r="B55" s="174"/>
      <c r="C55" s="174"/>
      <c r="D55" s="174"/>
      <c r="E55" s="174"/>
      <c r="F55" s="174"/>
      <c r="G55" s="174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1"/>
  <sheetViews>
    <sheetView workbookViewId="0">
      <selection activeCell="A19" sqref="A19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181" t="s">
        <v>5</v>
      </c>
      <c r="B1" s="182"/>
      <c r="C1" s="69" t="str">
        <f>CONCATENATE(cislostavby," ",nazevstavby)</f>
        <v xml:space="preserve"> 149/2016 - Zeleň SAVARIN</v>
      </c>
      <c r="D1" s="70"/>
      <c r="E1" s="71"/>
      <c r="F1" s="70"/>
      <c r="G1" s="72"/>
      <c r="H1" s="73"/>
      <c r="I1" s="74"/>
    </row>
    <row r="2" spans="1:57" ht="13.5" thickBot="1">
      <c r="A2" s="183" t="s">
        <v>1</v>
      </c>
      <c r="B2" s="184"/>
      <c r="C2" s="75" t="str">
        <f>CONCATENATE(cisloobjektu," ",nazevobjektu)</f>
        <v xml:space="preserve"> D.2 Pítko a mlhoviště</v>
      </c>
      <c r="D2" s="76"/>
      <c r="E2" s="77"/>
      <c r="F2" s="76"/>
      <c r="G2" s="185"/>
      <c r="H2" s="185"/>
      <c r="I2" s="186"/>
    </row>
    <row r="3" spans="1:57" ht="13.5" thickTop="1"/>
    <row r="4" spans="1:57" ht="19.5" customHeight="1">
      <c r="A4" s="78" t="s">
        <v>44</v>
      </c>
      <c r="B4" s="1"/>
      <c r="C4" s="1"/>
      <c r="D4" s="1"/>
      <c r="E4" s="1"/>
      <c r="F4" s="1"/>
      <c r="G4" s="1"/>
      <c r="H4" s="1"/>
      <c r="I4" s="1"/>
    </row>
    <row r="5" spans="1:57" ht="13.5" thickBot="1"/>
    <row r="6" spans="1:57" s="30" customFormat="1" ht="13.5" thickBot="1">
      <c r="A6" s="79"/>
      <c r="B6" s="80" t="s">
        <v>45</v>
      </c>
      <c r="C6" s="80"/>
      <c r="D6" s="81"/>
      <c r="E6" s="82" t="s">
        <v>46</v>
      </c>
      <c r="F6" s="83" t="s">
        <v>47</v>
      </c>
      <c r="G6" s="83" t="s">
        <v>48</v>
      </c>
      <c r="H6" s="83" t="s">
        <v>49</v>
      </c>
      <c r="I6" s="84" t="s">
        <v>27</v>
      </c>
    </row>
    <row r="7" spans="1:57" s="30" customFormat="1">
      <c r="A7" s="170" t="str">
        <f>Položky!B7</f>
        <v>1</v>
      </c>
      <c r="B7" s="85" t="str">
        <f>Položky!C7</f>
        <v>Zemní práce</v>
      </c>
      <c r="C7" s="86"/>
      <c r="D7" s="87"/>
      <c r="E7" s="171">
        <f>Položky!BC17</f>
        <v>0</v>
      </c>
      <c r="F7" s="172">
        <f>Položky!BD17</f>
        <v>0</v>
      </c>
      <c r="G7" s="172">
        <f>Položky!BE17</f>
        <v>0</v>
      </c>
      <c r="H7" s="172">
        <f>Položky!BF17</f>
        <v>0</v>
      </c>
      <c r="I7" s="173">
        <f>Položky!BG17</f>
        <v>0</v>
      </c>
    </row>
    <row r="8" spans="1:57" s="30" customFormat="1">
      <c r="A8" s="170" t="str">
        <f>Položky!B18</f>
        <v>2</v>
      </c>
      <c r="B8" s="85" t="str">
        <f>Položky!C18</f>
        <v>Základy,zvláštní zakládání</v>
      </c>
      <c r="C8" s="86"/>
      <c r="D8" s="87"/>
      <c r="E8" s="171">
        <f>Položky!BC20</f>
        <v>0</v>
      </c>
      <c r="F8" s="172">
        <f>Položky!BD20</f>
        <v>0</v>
      </c>
      <c r="G8" s="172">
        <f>Položky!BE20</f>
        <v>0</v>
      </c>
      <c r="H8" s="172">
        <f>Položky!BF20</f>
        <v>0</v>
      </c>
      <c r="I8" s="173">
        <f>Položky!BG20</f>
        <v>0</v>
      </c>
    </row>
    <row r="9" spans="1:57" s="30" customFormat="1">
      <c r="A9" s="170" t="str">
        <f>Položky!B21</f>
        <v>4</v>
      </c>
      <c r="B9" s="85" t="str">
        <f>Položky!C21</f>
        <v>Vodorovné konstrukce</v>
      </c>
      <c r="C9" s="86"/>
      <c r="D9" s="87"/>
      <c r="E9" s="171">
        <f>Položky!BC23</f>
        <v>0</v>
      </c>
      <c r="F9" s="172">
        <f>Položky!BD23</f>
        <v>0</v>
      </c>
      <c r="G9" s="172">
        <f>Položky!BE23</f>
        <v>0</v>
      </c>
      <c r="H9" s="172">
        <f>Položky!BF23</f>
        <v>0</v>
      </c>
      <c r="I9" s="173">
        <f>Položky!BG23</f>
        <v>0</v>
      </c>
    </row>
    <row r="10" spans="1:57" s="30" customFormat="1">
      <c r="A10" s="170" t="str">
        <f>Položky!B24</f>
        <v>5</v>
      </c>
      <c r="B10" s="85" t="str">
        <f>Položky!C24</f>
        <v>Komunikace</v>
      </c>
      <c r="C10" s="86"/>
      <c r="D10" s="87"/>
      <c r="E10" s="171">
        <f>Položky!BC28</f>
        <v>0</v>
      </c>
      <c r="F10" s="172">
        <f>Položky!BD28</f>
        <v>0</v>
      </c>
      <c r="G10" s="172">
        <f>Položky!BE28</f>
        <v>0</v>
      </c>
      <c r="H10" s="172">
        <f>Položky!BF28</f>
        <v>0</v>
      </c>
      <c r="I10" s="173">
        <f>Položky!BG28</f>
        <v>0</v>
      </c>
    </row>
    <row r="11" spans="1:57" s="30" customFormat="1">
      <c r="A11" s="170" t="str">
        <f>Položky!B29</f>
        <v>8</v>
      </c>
      <c r="B11" s="85" t="str">
        <f>Položky!C29</f>
        <v>Trubní vedení</v>
      </c>
      <c r="C11" s="86"/>
      <c r="D11" s="87"/>
      <c r="E11" s="171">
        <f>Položky!BC45</f>
        <v>0</v>
      </c>
      <c r="F11" s="172">
        <f>Položky!BD45</f>
        <v>0</v>
      </c>
      <c r="G11" s="172">
        <f>Položky!BE45</f>
        <v>0</v>
      </c>
      <c r="H11" s="172">
        <f>Položky!BF45</f>
        <v>0</v>
      </c>
      <c r="I11" s="173">
        <f>Položky!BG45</f>
        <v>0</v>
      </c>
    </row>
    <row r="12" spans="1:57" s="30" customFormat="1">
      <c r="A12" s="170" t="str">
        <f>Položky!B46</f>
        <v>99</v>
      </c>
      <c r="B12" s="85" t="str">
        <f>Položky!C46</f>
        <v>Staveništní přesun hmot</v>
      </c>
      <c r="C12" s="86"/>
      <c r="D12" s="87"/>
      <c r="E12" s="171">
        <f>Položky!BC48</f>
        <v>0</v>
      </c>
      <c r="F12" s="172">
        <f>Položky!BD48</f>
        <v>0</v>
      </c>
      <c r="G12" s="172">
        <f>Položky!BE48</f>
        <v>0</v>
      </c>
      <c r="H12" s="172">
        <f>Položky!BF48</f>
        <v>0</v>
      </c>
      <c r="I12" s="173">
        <f>Položky!BG48</f>
        <v>0</v>
      </c>
    </row>
    <row r="13" spans="1:57" s="30" customFormat="1" ht="13.5" thickBot="1">
      <c r="A13" s="170" t="str">
        <f>Položky!B49</f>
        <v>720</v>
      </c>
      <c r="B13" s="85" t="str">
        <f>Položky!C49</f>
        <v>Zdravotechnická instalace</v>
      </c>
      <c r="C13" s="86"/>
      <c r="D13" s="87"/>
      <c r="E13" s="171">
        <f>Položky!BC55</f>
        <v>0</v>
      </c>
      <c r="F13" s="172">
        <f>Položky!BD55</f>
        <v>0</v>
      </c>
      <c r="G13" s="172">
        <f>Položky!BE55</f>
        <v>0</v>
      </c>
      <c r="H13" s="172">
        <f>Položky!BF55</f>
        <v>0</v>
      </c>
      <c r="I13" s="173">
        <f>Položky!BG55</f>
        <v>0</v>
      </c>
    </row>
    <row r="14" spans="1:57" s="93" customFormat="1" ht="13.5" thickBot="1">
      <c r="A14" s="88"/>
      <c r="B14" s="80" t="s">
        <v>50</v>
      </c>
      <c r="C14" s="80"/>
      <c r="D14" s="89"/>
      <c r="E14" s="90">
        <f>SUM(E7:E13)</f>
        <v>0</v>
      </c>
      <c r="F14" s="91">
        <f>SUM(F7:F13)</f>
        <v>0</v>
      </c>
      <c r="G14" s="91">
        <f>SUM(G7:G13)</f>
        <v>0</v>
      </c>
      <c r="H14" s="91">
        <f>SUM(H7:H13)</f>
        <v>0</v>
      </c>
      <c r="I14" s="92">
        <f>SUM(I7:I13)</f>
        <v>0</v>
      </c>
    </row>
    <row r="15" spans="1:57">
      <c r="A15" s="86"/>
      <c r="B15" s="86"/>
      <c r="C15" s="86"/>
      <c r="D15" s="86"/>
      <c r="E15" s="86"/>
      <c r="F15" s="86"/>
      <c r="G15" s="86"/>
      <c r="H15" s="86"/>
      <c r="I15" s="86"/>
    </row>
    <row r="16" spans="1:57" ht="19.5" customHeight="1">
      <c r="A16" s="94" t="s">
        <v>51</v>
      </c>
      <c r="B16" s="94"/>
      <c r="C16" s="94"/>
      <c r="D16" s="94"/>
      <c r="E16" s="94"/>
      <c r="F16" s="94"/>
      <c r="G16" s="95"/>
      <c r="H16" s="94"/>
      <c r="I16" s="94"/>
      <c r="BA16" s="31"/>
      <c r="BB16" s="31"/>
      <c r="BC16" s="31"/>
      <c r="BD16" s="31"/>
      <c r="BE16" s="31"/>
    </row>
    <row r="17" spans="1:53" ht="13.5" thickBot="1">
      <c r="A17" s="96"/>
      <c r="B17" s="96"/>
      <c r="C17" s="96"/>
      <c r="D17" s="96"/>
      <c r="E17" s="96"/>
      <c r="F17" s="96"/>
      <c r="G17" s="96"/>
      <c r="H17" s="96"/>
      <c r="I17" s="96"/>
    </row>
    <row r="18" spans="1:53">
      <c r="A18" s="97" t="s">
        <v>52</v>
      </c>
      <c r="B18" s="98"/>
      <c r="C18" s="98"/>
      <c r="D18" s="99"/>
      <c r="E18" s="100" t="s">
        <v>53</v>
      </c>
      <c r="F18" s="101" t="s">
        <v>54</v>
      </c>
      <c r="G18" s="102" t="s">
        <v>55</v>
      </c>
      <c r="H18" s="103"/>
      <c r="I18" s="104" t="s">
        <v>53</v>
      </c>
    </row>
    <row r="19" spans="1:53">
      <c r="A19" s="105"/>
      <c r="B19" s="106"/>
      <c r="C19" s="106"/>
      <c r="D19" s="107"/>
      <c r="E19" s="108"/>
      <c r="F19" s="109"/>
      <c r="G19" s="110">
        <f>CHOOSE(BA19+1,HSV+PSV,HSV+PSV+Mont,HSV+PSV+Dodavka+Mont,HSV,PSV,Mont,Dodavka,Mont+Dodavka,0)</f>
        <v>0</v>
      </c>
      <c r="H19" s="111"/>
      <c r="I19" s="112">
        <f>E19+F19*G19/100</f>
        <v>0</v>
      </c>
      <c r="BA19">
        <v>8</v>
      </c>
    </row>
    <row r="20" spans="1:53" ht="13.5" thickBot="1">
      <c r="A20" s="113"/>
      <c r="B20" s="114" t="s">
        <v>56</v>
      </c>
      <c r="C20" s="115"/>
      <c r="D20" s="116"/>
      <c r="E20" s="117"/>
      <c r="F20" s="118"/>
      <c r="G20" s="118"/>
      <c r="H20" s="187">
        <f>SUM(H19:H19)</f>
        <v>0</v>
      </c>
      <c r="I20" s="188"/>
    </row>
    <row r="22" spans="1:53">
      <c r="B22" s="93"/>
      <c r="F22" s="119"/>
      <c r="G22" s="120"/>
      <c r="H22" s="120"/>
      <c r="I22" s="121"/>
    </row>
    <row r="23" spans="1:53">
      <c r="F23" s="119"/>
      <c r="G23" s="120"/>
      <c r="H23" s="120"/>
      <c r="I23" s="121"/>
    </row>
    <row r="24" spans="1:53">
      <c r="F24" s="119"/>
      <c r="G24" s="120"/>
      <c r="H24" s="120"/>
      <c r="I24" s="121"/>
    </row>
    <row r="25" spans="1:53">
      <c r="F25" s="119"/>
      <c r="G25" s="120"/>
      <c r="H25" s="120"/>
      <c r="I25" s="121"/>
    </row>
    <row r="26" spans="1:53">
      <c r="F26" s="119"/>
      <c r="G26" s="120"/>
      <c r="H26" s="120"/>
      <c r="I26" s="121"/>
    </row>
    <row r="27" spans="1:53">
      <c r="F27" s="119"/>
      <c r="G27" s="120"/>
      <c r="H27" s="120"/>
      <c r="I27" s="121"/>
    </row>
    <row r="28" spans="1:53">
      <c r="F28" s="119"/>
      <c r="G28" s="120"/>
      <c r="H28" s="120"/>
      <c r="I28" s="121"/>
    </row>
    <row r="29" spans="1:53">
      <c r="F29" s="119"/>
      <c r="G29" s="120"/>
      <c r="H29" s="120"/>
      <c r="I29" s="121"/>
    </row>
    <row r="30" spans="1:53">
      <c r="F30" s="119"/>
      <c r="G30" s="120"/>
      <c r="H30" s="120"/>
      <c r="I30" s="121"/>
    </row>
    <row r="31" spans="1:53">
      <c r="F31" s="119"/>
      <c r="G31" s="120"/>
      <c r="H31" s="120"/>
      <c r="I31" s="121"/>
    </row>
    <row r="32" spans="1:53">
      <c r="F32" s="119"/>
      <c r="G32" s="120"/>
      <c r="H32" s="120"/>
      <c r="I32" s="121"/>
    </row>
    <row r="33" spans="6:9">
      <c r="F33" s="119"/>
      <c r="G33" s="120"/>
      <c r="H33" s="120"/>
      <c r="I33" s="121"/>
    </row>
    <row r="34" spans="6:9">
      <c r="F34" s="119"/>
      <c r="G34" s="120"/>
      <c r="H34" s="120"/>
      <c r="I34" s="121"/>
    </row>
    <row r="35" spans="6:9">
      <c r="F35" s="119"/>
      <c r="G35" s="120"/>
      <c r="H35" s="120"/>
      <c r="I35" s="121"/>
    </row>
    <row r="36" spans="6:9">
      <c r="F36" s="119"/>
      <c r="G36" s="120"/>
      <c r="H36" s="120"/>
      <c r="I36" s="121"/>
    </row>
    <row r="37" spans="6:9">
      <c r="F37" s="119"/>
      <c r="G37" s="120"/>
      <c r="H37" s="120"/>
      <c r="I37" s="121"/>
    </row>
    <row r="38" spans="6:9">
      <c r="F38" s="119"/>
      <c r="G38" s="120"/>
      <c r="H38" s="120"/>
      <c r="I38" s="121"/>
    </row>
    <row r="39" spans="6:9">
      <c r="F39" s="119"/>
      <c r="G39" s="120"/>
      <c r="H39" s="120"/>
      <c r="I39" s="121"/>
    </row>
    <row r="40" spans="6:9">
      <c r="F40" s="119"/>
      <c r="G40" s="120"/>
      <c r="H40" s="120"/>
      <c r="I40" s="121"/>
    </row>
    <row r="41" spans="6:9">
      <c r="F41" s="119"/>
      <c r="G41" s="120"/>
      <c r="H41" s="120"/>
      <c r="I41" s="121"/>
    </row>
    <row r="42" spans="6:9">
      <c r="F42" s="119"/>
      <c r="G42" s="120"/>
      <c r="H42" s="120"/>
      <c r="I42" s="121"/>
    </row>
    <row r="43" spans="6:9">
      <c r="F43" s="119"/>
      <c r="G43" s="120"/>
      <c r="H43" s="120"/>
      <c r="I43" s="121"/>
    </row>
    <row r="44" spans="6:9">
      <c r="F44" s="119"/>
      <c r="G44" s="120"/>
      <c r="H44" s="120"/>
      <c r="I44" s="121"/>
    </row>
    <row r="45" spans="6:9">
      <c r="F45" s="119"/>
      <c r="G45" s="120"/>
      <c r="H45" s="120"/>
      <c r="I45" s="121"/>
    </row>
    <row r="46" spans="6:9">
      <c r="F46" s="119"/>
      <c r="G46" s="120"/>
      <c r="H46" s="120"/>
      <c r="I46" s="121"/>
    </row>
    <row r="47" spans="6:9">
      <c r="F47" s="119"/>
      <c r="G47" s="120"/>
      <c r="H47" s="120"/>
      <c r="I47" s="121"/>
    </row>
    <row r="48" spans="6:9">
      <c r="F48" s="119"/>
      <c r="G48" s="120"/>
      <c r="H48" s="120"/>
      <c r="I48" s="121"/>
    </row>
    <row r="49" spans="6:9">
      <c r="F49" s="119"/>
      <c r="G49" s="120"/>
      <c r="H49" s="120"/>
      <c r="I49" s="121"/>
    </row>
    <row r="50" spans="6:9">
      <c r="F50" s="119"/>
      <c r="G50" s="120"/>
      <c r="H50" s="120"/>
      <c r="I50" s="121"/>
    </row>
    <row r="51" spans="6:9">
      <c r="F51" s="119"/>
      <c r="G51" s="120"/>
      <c r="H51" s="120"/>
      <c r="I51" s="121"/>
    </row>
    <row r="52" spans="6:9">
      <c r="F52" s="119"/>
      <c r="G52" s="120"/>
      <c r="H52" s="120"/>
      <c r="I52" s="121"/>
    </row>
    <row r="53" spans="6:9">
      <c r="F53" s="119"/>
      <c r="G53" s="120"/>
      <c r="H53" s="120"/>
      <c r="I53" s="121"/>
    </row>
    <row r="54" spans="6:9">
      <c r="F54" s="119"/>
      <c r="G54" s="120"/>
      <c r="H54" s="120"/>
      <c r="I54" s="121"/>
    </row>
    <row r="55" spans="6:9">
      <c r="F55" s="119"/>
      <c r="G55" s="120"/>
      <c r="H55" s="120"/>
      <c r="I55" s="121"/>
    </row>
    <row r="56" spans="6:9">
      <c r="F56" s="119"/>
      <c r="G56" s="120"/>
      <c r="H56" s="120"/>
      <c r="I56" s="121"/>
    </row>
    <row r="57" spans="6:9">
      <c r="F57" s="119"/>
      <c r="G57" s="120"/>
      <c r="H57" s="120"/>
      <c r="I57" s="121"/>
    </row>
    <row r="58" spans="6:9">
      <c r="F58" s="119"/>
      <c r="G58" s="120"/>
      <c r="H58" s="120"/>
      <c r="I58" s="121"/>
    </row>
    <row r="59" spans="6:9">
      <c r="F59" s="119"/>
      <c r="G59" s="120"/>
      <c r="H59" s="120"/>
      <c r="I59" s="121"/>
    </row>
    <row r="60" spans="6:9">
      <c r="F60" s="119"/>
      <c r="G60" s="120"/>
      <c r="H60" s="120"/>
      <c r="I60" s="121"/>
    </row>
    <row r="61" spans="6:9">
      <c r="F61" s="119"/>
      <c r="G61" s="120"/>
      <c r="H61" s="120"/>
      <c r="I61" s="121"/>
    </row>
    <row r="62" spans="6:9">
      <c r="F62" s="119"/>
      <c r="G62" s="120"/>
      <c r="H62" s="120"/>
      <c r="I62" s="121"/>
    </row>
    <row r="63" spans="6:9">
      <c r="F63" s="119"/>
      <c r="G63" s="120"/>
      <c r="H63" s="120"/>
      <c r="I63" s="121"/>
    </row>
    <row r="64" spans="6:9">
      <c r="F64" s="119"/>
      <c r="G64" s="120"/>
      <c r="H64" s="120"/>
      <c r="I64" s="121"/>
    </row>
    <row r="65" spans="6:9">
      <c r="F65" s="119"/>
      <c r="G65" s="120"/>
      <c r="H65" s="120"/>
      <c r="I65" s="121"/>
    </row>
    <row r="66" spans="6:9">
      <c r="F66" s="119"/>
      <c r="G66" s="120"/>
      <c r="H66" s="120"/>
      <c r="I66" s="121"/>
    </row>
    <row r="67" spans="6:9">
      <c r="F67" s="119"/>
      <c r="G67" s="120"/>
      <c r="H67" s="120"/>
      <c r="I67" s="121"/>
    </row>
    <row r="68" spans="6:9">
      <c r="F68" s="119"/>
      <c r="G68" s="120"/>
      <c r="H68" s="120"/>
      <c r="I68" s="121"/>
    </row>
    <row r="69" spans="6:9">
      <c r="F69" s="119"/>
      <c r="G69" s="120"/>
      <c r="H69" s="120"/>
      <c r="I69" s="121"/>
    </row>
    <row r="70" spans="6:9">
      <c r="F70" s="119"/>
      <c r="G70" s="120"/>
      <c r="H70" s="120"/>
      <c r="I70" s="121"/>
    </row>
    <row r="71" spans="6:9">
      <c r="F71" s="119"/>
      <c r="G71" s="120"/>
      <c r="H71" s="120"/>
      <c r="I71" s="121"/>
    </row>
  </sheetData>
  <mergeCells count="4">
    <mergeCell ref="A1:B1"/>
    <mergeCell ref="A2:B2"/>
    <mergeCell ref="G2:I2"/>
    <mergeCell ref="H20:I20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>
    <pageSetUpPr fitToPage="1"/>
  </sheetPr>
  <dimension ref="A1:BG122"/>
  <sheetViews>
    <sheetView showGridLines="0" showZeros="0" tabSelected="1" zoomScale="80" workbookViewId="0">
      <selection activeCell="C54" sqref="C54"/>
    </sheetView>
  </sheetViews>
  <sheetFormatPr defaultRowHeight="12.75"/>
  <cols>
    <col min="1" max="1" width="4.42578125" style="122" customWidth="1"/>
    <col min="2" max="2" width="14.140625" style="122" customWidth="1"/>
    <col min="3" max="3" width="47.5703125" style="122" customWidth="1"/>
    <col min="4" max="4" width="5.5703125" style="122" customWidth="1"/>
    <col min="5" max="5" width="10" style="164" customWidth="1"/>
    <col min="6" max="6" width="11.28515625" style="122" customWidth="1"/>
    <col min="7" max="7" width="16.140625" style="122" customWidth="1"/>
    <col min="8" max="8" width="13.140625" style="122" customWidth="1"/>
    <col min="9" max="9" width="14.5703125" style="122" customWidth="1"/>
    <col min="10" max="10" width="13.140625" style="122" customWidth="1"/>
    <col min="11" max="11" width="13.5703125" style="122" customWidth="1"/>
    <col min="12" max="16384" width="9.140625" style="122"/>
  </cols>
  <sheetData>
    <row r="1" spans="1:59" ht="15.75">
      <c r="A1" s="189" t="s">
        <v>57</v>
      </c>
      <c r="B1" s="189"/>
      <c r="C1" s="189"/>
      <c r="D1" s="189"/>
      <c r="E1" s="189"/>
      <c r="F1" s="189"/>
      <c r="G1" s="189"/>
      <c r="H1" s="189"/>
      <c r="I1" s="189"/>
    </row>
    <row r="2" spans="1:59" ht="13.5" thickBot="1">
      <c r="B2" s="123"/>
      <c r="C2" s="124"/>
      <c r="D2" s="124"/>
      <c r="E2" s="125"/>
      <c r="F2" s="124"/>
      <c r="G2" s="124"/>
    </row>
    <row r="3" spans="1:59" ht="13.5" thickTop="1">
      <c r="A3" s="181" t="s">
        <v>5</v>
      </c>
      <c r="B3" s="182"/>
      <c r="C3" s="69" t="str">
        <f>CONCATENATE(cislostavby," ",nazevstavby)</f>
        <v xml:space="preserve"> 149/2016 - Zeleň SAVARIN</v>
      </c>
      <c r="D3" s="70"/>
      <c r="E3" s="71"/>
      <c r="F3" s="70"/>
      <c r="G3" s="126"/>
      <c r="H3" s="127">
        <f>Rekapitulace!H1</f>
        <v>0</v>
      </c>
      <c r="I3" s="128"/>
    </row>
    <row r="4" spans="1:59" ht="13.5" thickBot="1">
      <c r="A4" s="190" t="s">
        <v>1</v>
      </c>
      <c r="B4" s="184"/>
      <c r="C4" s="75" t="str">
        <f>CONCATENATE(cisloobjektu," ",nazevobjektu)</f>
        <v xml:space="preserve"> D.2 Pítko a mlhoviště</v>
      </c>
      <c r="D4" s="76"/>
      <c r="E4" s="77"/>
      <c r="F4" s="76"/>
      <c r="G4" s="191"/>
      <c r="H4" s="191"/>
      <c r="I4" s="192"/>
    </row>
    <row r="5" spans="1:59" ht="13.5" thickTop="1">
      <c r="A5" s="129"/>
      <c r="B5" s="130"/>
      <c r="C5" s="130"/>
      <c r="D5" s="131"/>
      <c r="E5" s="132"/>
      <c r="F5" s="131"/>
      <c r="G5" s="133"/>
      <c r="H5" s="131"/>
      <c r="I5" s="131"/>
    </row>
    <row r="6" spans="1:59">
      <c r="A6" s="134" t="s">
        <v>58</v>
      </c>
      <c r="B6" s="135" t="s">
        <v>59</v>
      </c>
      <c r="C6" s="135" t="s">
        <v>60</v>
      </c>
      <c r="D6" s="135" t="s">
        <v>61</v>
      </c>
      <c r="E6" s="136" t="s">
        <v>62</v>
      </c>
      <c r="F6" s="135" t="s">
        <v>63</v>
      </c>
      <c r="G6" s="137" t="s">
        <v>64</v>
      </c>
      <c r="H6" s="138" t="s">
        <v>65</v>
      </c>
      <c r="I6" s="138" t="s">
        <v>66</v>
      </c>
      <c r="J6" s="138" t="s">
        <v>67</v>
      </c>
      <c r="K6" s="138" t="s">
        <v>68</v>
      </c>
    </row>
    <row r="7" spans="1:59">
      <c r="A7" s="139" t="s">
        <v>69</v>
      </c>
      <c r="B7" s="140" t="s">
        <v>70</v>
      </c>
      <c r="C7" s="141" t="s">
        <v>71</v>
      </c>
      <c r="D7" s="142"/>
      <c r="E7" s="143"/>
      <c r="F7" s="143"/>
      <c r="G7" s="144"/>
      <c r="H7" s="145"/>
      <c r="I7" s="145"/>
      <c r="J7" s="145"/>
      <c r="K7" s="145"/>
      <c r="Q7" s="146">
        <v>1</v>
      </c>
    </row>
    <row r="8" spans="1:59" ht="25.5">
      <c r="A8" s="147">
        <v>1</v>
      </c>
      <c r="B8" s="148" t="s">
        <v>75</v>
      </c>
      <c r="C8" s="149" t="s">
        <v>76</v>
      </c>
      <c r="D8" s="150" t="s">
        <v>77</v>
      </c>
      <c r="E8" s="151">
        <v>45</v>
      </c>
      <c r="F8" s="151">
        <v>0</v>
      </c>
      <c r="G8" s="152">
        <f t="shared" ref="G8:G16" si="0">E8*F8</f>
        <v>0</v>
      </c>
      <c r="H8" s="153">
        <v>0</v>
      </c>
      <c r="I8" s="153">
        <f t="shared" ref="I8:I16" si="1">E8*H8</f>
        <v>0</v>
      </c>
      <c r="J8" s="153">
        <v>0</v>
      </c>
      <c r="K8" s="153">
        <f t="shared" ref="K8:K16" si="2">E8*J8</f>
        <v>0</v>
      </c>
      <c r="Q8" s="146">
        <v>2</v>
      </c>
      <c r="AA8" s="122">
        <v>12</v>
      </c>
      <c r="AB8" s="122">
        <v>0</v>
      </c>
      <c r="AC8" s="122">
        <v>1</v>
      </c>
      <c r="BB8" s="122">
        <v>1</v>
      </c>
      <c r="BC8" s="122">
        <f t="shared" ref="BC8:BC16" si="3">IF(BB8=1,G8,0)</f>
        <v>0</v>
      </c>
      <c r="BD8" s="122">
        <f t="shared" ref="BD8:BD16" si="4">IF(BB8=2,G8,0)</f>
        <v>0</v>
      </c>
      <c r="BE8" s="122">
        <f t="shared" ref="BE8:BE16" si="5">IF(BB8=3,G8,0)</f>
        <v>0</v>
      </c>
      <c r="BF8" s="122">
        <f t="shared" ref="BF8:BF16" si="6">IF(BB8=4,G8,0)</f>
        <v>0</v>
      </c>
      <c r="BG8" s="122">
        <f t="shared" ref="BG8:BG16" si="7">IF(BB8=5,G8,0)</f>
        <v>0</v>
      </c>
    </row>
    <row r="9" spans="1:59">
      <c r="A9" s="147">
        <v>2</v>
      </c>
      <c r="B9" s="148" t="s">
        <v>78</v>
      </c>
      <c r="C9" s="149" t="s">
        <v>79</v>
      </c>
      <c r="D9" s="150" t="s">
        <v>77</v>
      </c>
      <c r="E9" s="151">
        <v>12</v>
      </c>
      <c r="F9" s="151">
        <v>0</v>
      </c>
      <c r="G9" s="152">
        <f t="shared" si="0"/>
        <v>0</v>
      </c>
      <c r="H9" s="153">
        <v>6.3000000000000003E-4</v>
      </c>
      <c r="I9" s="153">
        <f t="shared" si="1"/>
        <v>7.5600000000000007E-3</v>
      </c>
      <c r="J9" s="153">
        <v>0</v>
      </c>
      <c r="K9" s="153">
        <f t="shared" si="2"/>
        <v>0</v>
      </c>
      <c r="Q9" s="146">
        <v>2</v>
      </c>
      <c r="AA9" s="122">
        <v>12</v>
      </c>
      <c r="AB9" s="122">
        <v>0</v>
      </c>
      <c r="AC9" s="122">
        <v>2</v>
      </c>
      <c r="BB9" s="122">
        <v>1</v>
      </c>
      <c r="BC9" s="122">
        <f t="shared" si="3"/>
        <v>0</v>
      </c>
      <c r="BD9" s="122">
        <f t="shared" si="4"/>
        <v>0</v>
      </c>
      <c r="BE9" s="122">
        <f t="shared" si="5"/>
        <v>0</v>
      </c>
      <c r="BF9" s="122">
        <f t="shared" si="6"/>
        <v>0</v>
      </c>
      <c r="BG9" s="122">
        <f t="shared" si="7"/>
        <v>0</v>
      </c>
    </row>
    <row r="10" spans="1:59">
      <c r="A10" s="147">
        <v>3</v>
      </c>
      <c r="B10" s="148" t="s">
        <v>80</v>
      </c>
      <c r="C10" s="149" t="s">
        <v>81</v>
      </c>
      <c r="D10" s="150" t="s">
        <v>77</v>
      </c>
      <c r="E10" s="151">
        <v>57</v>
      </c>
      <c r="F10" s="151">
        <v>0</v>
      </c>
      <c r="G10" s="152">
        <f t="shared" si="0"/>
        <v>0</v>
      </c>
      <c r="H10" s="153">
        <v>0</v>
      </c>
      <c r="I10" s="153">
        <f t="shared" si="1"/>
        <v>0</v>
      </c>
      <c r="J10" s="153">
        <v>0</v>
      </c>
      <c r="K10" s="153">
        <f t="shared" si="2"/>
        <v>0</v>
      </c>
      <c r="Q10" s="146">
        <v>2</v>
      </c>
      <c r="AA10" s="122">
        <v>12</v>
      </c>
      <c r="AB10" s="122">
        <v>0</v>
      </c>
      <c r="AC10" s="122">
        <v>3</v>
      </c>
      <c r="BB10" s="122">
        <v>1</v>
      </c>
      <c r="BC10" s="122">
        <f t="shared" si="3"/>
        <v>0</v>
      </c>
      <c r="BD10" s="122">
        <f t="shared" si="4"/>
        <v>0</v>
      </c>
      <c r="BE10" s="122">
        <f t="shared" si="5"/>
        <v>0</v>
      </c>
      <c r="BF10" s="122">
        <f t="shared" si="6"/>
        <v>0</v>
      </c>
      <c r="BG10" s="122">
        <f t="shared" si="7"/>
        <v>0</v>
      </c>
    </row>
    <row r="11" spans="1:59">
      <c r="A11" s="147">
        <v>4</v>
      </c>
      <c r="B11" s="148" t="s">
        <v>82</v>
      </c>
      <c r="C11" s="149" t="s">
        <v>83</v>
      </c>
      <c r="D11" s="150" t="s">
        <v>77</v>
      </c>
      <c r="E11" s="151">
        <v>57</v>
      </c>
      <c r="F11" s="151">
        <v>0</v>
      </c>
      <c r="G11" s="152">
        <f t="shared" si="0"/>
        <v>0</v>
      </c>
      <c r="H11" s="153">
        <v>0</v>
      </c>
      <c r="I11" s="153">
        <f t="shared" si="1"/>
        <v>0</v>
      </c>
      <c r="J11" s="153">
        <v>0</v>
      </c>
      <c r="K11" s="153">
        <f t="shared" si="2"/>
        <v>0</v>
      </c>
      <c r="Q11" s="146">
        <v>2</v>
      </c>
      <c r="AA11" s="122">
        <v>12</v>
      </c>
      <c r="AB11" s="122">
        <v>0</v>
      </c>
      <c r="AC11" s="122">
        <v>4</v>
      </c>
      <c r="BB11" s="122">
        <v>1</v>
      </c>
      <c r="BC11" s="122">
        <f t="shared" si="3"/>
        <v>0</v>
      </c>
      <c r="BD11" s="122">
        <f t="shared" si="4"/>
        <v>0</v>
      </c>
      <c r="BE11" s="122">
        <f t="shared" si="5"/>
        <v>0</v>
      </c>
      <c r="BF11" s="122">
        <f t="shared" si="6"/>
        <v>0</v>
      </c>
      <c r="BG11" s="122">
        <f t="shared" si="7"/>
        <v>0</v>
      </c>
    </row>
    <row r="12" spans="1:59">
      <c r="A12" s="147">
        <v>5</v>
      </c>
      <c r="B12" s="148" t="s">
        <v>84</v>
      </c>
      <c r="C12" s="149" t="s">
        <v>85</v>
      </c>
      <c r="D12" s="150" t="s">
        <v>77</v>
      </c>
      <c r="E12" s="151">
        <v>10.119999999999999</v>
      </c>
      <c r="F12" s="151">
        <v>0</v>
      </c>
      <c r="G12" s="152">
        <f t="shared" si="0"/>
        <v>0</v>
      </c>
      <c r="H12" s="153">
        <v>0</v>
      </c>
      <c r="I12" s="153">
        <f t="shared" si="1"/>
        <v>0</v>
      </c>
      <c r="J12" s="153">
        <v>0</v>
      </c>
      <c r="K12" s="153">
        <f t="shared" si="2"/>
        <v>0</v>
      </c>
      <c r="Q12" s="146">
        <v>2</v>
      </c>
      <c r="AA12" s="122">
        <v>12</v>
      </c>
      <c r="AB12" s="122">
        <v>0</v>
      </c>
      <c r="AC12" s="122">
        <v>5</v>
      </c>
      <c r="BB12" s="122">
        <v>1</v>
      </c>
      <c r="BC12" s="122">
        <f t="shared" si="3"/>
        <v>0</v>
      </c>
      <c r="BD12" s="122">
        <f t="shared" si="4"/>
        <v>0</v>
      </c>
      <c r="BE12" s="122">
        <f t="shared" si="5"/>
        <v>0</v>
      </c>
      <c r="BF12" s="122">
        <f t="shared" si="6"/>
        <v>0</v>
      </c>
      <c r="BG12" s="122">
        <f t="shared" si="7"/>
        <v>0</v>
      </c>
    </row>
    <row r="13" spans="1:59" ht="25.5">
      <c r="A13" s="147">
        <v>6</v>
      </c>
      <c r="B13" s="148" t="s">
        <v>86</v>
      </c>
      <c r="C13" s="149" t="s">
        <v>87</v>
      </c>
      <c r="D13" s="150" t="s">
        <v>77</v>
      </c>
      <c r="E13" s="151">
        <v>6.23</v>
      </c>
      <c r="F13" s="151">
        <v>0</v>
      </c>
      <c r="G13" s="152">
        <f t="shared" si="0"/>
        <v>0</v>
      </c>
      <c r="H13" s="153">
        <v>1.7</v>
      </c>
      <c r="I13" s="153">
        <f t="shared" si="1"/>
        <v>10.591000000000001</v>
      </c>
      <c r="J13" s="153">
        <v>0</v>
      </c>
      <c r="K13" s="153">
        <f t="shared" si="2"/>
        <v>0</v>
      </c>
      <c r="Q13" s="146">
        <v>2</v>
      </c>
      <c r="AA13" s="122">
        <v>12</v>
      </c>
      <c r="AB13" s="122">
        <v>0</v>
      </c>
      <c r="AC13" s="122">
        <v>6</v>
      </c>
      <c r="BB13" s="122">
        <v>1</v>
      </c>
      <c r="BC13" s="122">
        <f t="shared" si="3"/>
        <v>0</v>
      </c>
      <c r="BD13" s="122">
        <f t="shared" si="4"/>
        <v>0</v>
      </c>
      <c r="BE13" s="122">
        <f t="shared" si="5"/>
        <v>0</v>
      </c>
      <c r="BF13" s="122">
        <f t="shared" si="6"/>
        <v>0</v>
      </c>
      <c r="BG13" s="122">
        <f t="shared" si="7"/>
        <v>0</v>
      </c>
    </row>
    <row r="14" spans="1:59">
      <c r="A14" s="147">
        <v>7</v>
      </c>
      <c r="B14" s="148" t="s">
        <v>88</v>
      </c>
      <c r="C14" s="149" t="s">
        <v>89</v>
      </c>
      <c r="D14" s="150" t="s">
        <v>77</v>
      </c>
      <c r="E14" s="151">
        <v>46.66</v>
      </c>
      <c r="F14" s="151">
        <v>0</v>
      </c>
      <c r="G14" s="152">
        <f t="shared" si="0"/>
        <v>0</v>
      </c>
      <c r="H14" s="153">
        <v>0</v>
      </c>
      <c r="I14" s="153">
        <f t="shared" si="1"/>
        <v>0</v>
      </c>
      <c r="J14" s="153">
        <v>0</v>
      </c>
      <c r="K14" s="153">
        <f t="shared" si="2"/>
        <v>0</v>
      </c>
      <c r="Q14" s="146">
        <v>2</v>
      </c>
      <c r="AA14" s="122">
        <v>12</v>
      </c>
      <c r="AB14" s="122">
        <v>0</v>
      </c>
      <c r="AC14" s="122">
        <v>7</v>
      </c>
      <c r="BB14" s="122">
        <v>1</v>
      </c>
      <c r="BC14" s="122">
        <f t="shared" si="3"/>
        <v>0</v>
      </c>
      <c r="BD14" s="122">
        <f t="shared" si="4"/>
        <v>0</v>
      </c>
      <c r="BE14" s="122">
        <f t="shared" si="5"/>
        <v>0</v>
      </c>
      <c r="BF14" s="122">
        <f t="shared" si="6"/>
        <v>0</v>
      </c>
      <c r="BG14" s="122">
        <f t="shared" si="7"/>
        <v>0</v>
      </c>
    </row>
    <row r="15" spans="1:59">
      <c r="A15" s="147">
        <v>8</v>
      </c>
      <c r="B15" s="148" t="s">
        <v>90</v>
      </c>
      <c r="C15" s="149" t="s">
        <v>91</v>
      </c>
      <c r="D15" s="150" t="s">
        <v>92</v>
      </c>
      <c r="E15" s="151">
        <v>19.600000000000001</v>
      </c>
      <c r="F15" s="151">
        <v>0</v>
      </c>
      <c r="G15" s="152">
        <f t="shared" si="0"/>
        <v>0</v>
      </c>
      <c r="H15" s="153">
        <v>9.8999999999999999E-4</v>
      </c>
      <c r="I15" s="153">
        <f t="shared" si="1"/>
        <v>1.9404000000000001E-2</v>
      </c>
      <c r="J15" s="153">
        <v>0</v>
      </c>
      <c r="K15" s="153">
        <f t="shared" si="2"/>
        <v>0</v>
      </c>
      <c r="Q15" s="146">
        <v>2</v>
      </c>
      <c r="AA15" s="122">
        <v>12</v>
      </c>
      <c r="AB15" s="122">
        <v>0</v>
      </c>
      <c r="AC15" s="122">
        <v>8</v>
      </c>
      <c r="BB15" s="122">
        <v>1</v>
      </c>
      <c r="BC15" s="122">
        <f t="shared" si="3"/>
        <v>0</v>
      </c>
      <c r="BD15" s="122">
        <f t="shared" si="4"/>
        <v>0</v>
      </c>
      <c r="BE15" s="122">
        <f t="shared" si="5"/>
        <v>0</v>
      </c>
      <c r="BF15" s="122">
        <f t="shared" si="6"/>
        <v>0</v>
      </c>
      <c r="BG15" s="122">
        <f t="shared" si="7"/>
        <v>0</v>
      </c>
    </row>
    <row r="16" spans="1:59">
      <c r="A16" s="147">
        <v>9</v>
      </c>
      <c r="B16" s="148" t="s">
        <v>93</v>
      </c>
      <c r="C16" s="149" t="s">
        <v>94</v>
      </c>
      <c r="D16" s="150" t="s">
        <v>92</v>
      </c>
      <c r="E16" s="151">
        <v>19.600000000000001</v>
      </c>
      <c r="F16" s="151">
        <v>0</v>
      </c>
      <c r="G16" s="152">
        <f t="shared" si="0"/>
        <v>0</v>
      </c>
      <c r="H16" s="153">
        <v>0</v>
      </c>
      <c r="I16" s="153">
        <f t="shared" si="1"/>
        <v>0</v>
      </c>
      <c r="J16" s="153">
        <v>0</v>
      </c>
      <c r="K16" s="153">
        <f t="shared" si="2"/>
        <v>0</v>
      </c>
      <c r="Q16" s="146">
        <v>2</v>
      </c>
      <c r="AA16" s="122">
        <v>12</v>
      </c>
      <c r="AB16" s="122">
        <v>0</v>
      </c>
      <c r="AC16" s="122">
        <v>9</v>
      </c>
      <c r="BB16" s="122">
        <v>1</v>
      </c>
      <c r="BC16" s="122">
        <f t="shared" si="3"/>
        <v>0</v>
      </c>
      <c r="BD16" s="122">
        <f t="shared" si="4"/>
        <v>0</v>
      </c>
      <c r="BE16" s="122">
        <f t="shared" si="5"/>
        <v>0</v>
      </c>
      <c r="BF16" s="122">
        <f t="shared" si="6"/>
        <v>0</v>
      </c>
      <c r="BG16" s="122">
        <f t="shared" si="7"/>
        <v>0</v>
      </c>
    </row>
    <row r="17" spans="1:59">
      <c r="A17" s="154"/>
      <c r="B17" s="155" t="s">
        <v>72</v>
      </c>
      <c r="C17" s="156" t="str">
        <f>CONCATENATE(B7," ",C7)</f>
        <v>1 Zemní práce</v>
      </c>
      <c r="D17" s="154"/>
      <c r="E17" s="157"/>
      <c r="F17" s="157"/>
      <c r="G17" s="158">
        <f>SUM(G7:G16)</f>
        <v>0</v>
      </c>
      <c r="H17" s="159"/>
      <c r="I17" s="160">
        <f>SUM(I7:I16)</f>
        <v>10.617964000000001</v>
      </c>
      <c r="J17" s="159"/>
      <c r="K17" s="160">
        <f>SUM(K7:K16)</f>
        <v>0</v>
      </c>
      <c r="Q17" s="146">
        <v>4</v>
      </c>
      <c r="BC17" s="161">
        <f>SUM(BC7:BC16)</f>
        <v>0</v>
      </c>
      <c r="BD17" s="161">
        <f>SUM(BD7:BD16)</f>
        <v>0</v>
      </c>
      <c r="BE17" s="161">
        <f>SUM(BE7:BE16)</f>
        <v>0</v>
      </c>
      <c r="BF17" s="161">
        <f>SUM(BF7:BF16)</f>
        <v>0</v>
      </c>
      <c r="BG17" s="161">
        <f>SUM(BG7:BG16)</f>
        <v>0</v>
      </c>
    </row>
    <row r="18" spans="1:59">
      <c r="A18" s="139" t="s">
        <v>69</v>
      </c>
      <c r="B18" s="140" t="s">
        <v>95</v>
      </c>
      <c r="C18" s="141" t="s">
        <v>96</v>
      </c>
      <c r="D18" s="142"/>
      <c r="E18" s="143"/>
      <c r="F18" s="143"/>
      <c r="G18" s="144"/>
      <c r="H18" s="145"/>
      <c r="I18" s="145"/>
      <c r="J18" s="145"/>
      <c r="K18" s="145"/>
      <c r="Q18" s="146">
        <v>1</v>
      </c>
    </row>
    <row r="19" spans="1:59">
      <c r="A19" s="147">
        <v>10</v>
      </c>
      <c r="B19" s="148" t="s">
        <v>97</v>
      </c>
      <c r="C19" s="149" t="s">
        <v>98</v>
      </c>
      <c r="D19" s="150" t="s">
        <v>77</v>
      </c>
      <c r="E19" s="151">
        <v>0.5</v>
      </c>
      <c r="F19" s="151">
        <v>0</v>
      </c>
      <c r="G19" s="152">
        <f>E19*F19</f>
        <v>0</v>
      </c>
      <c r="H19" s="153">
        <v>2.5249999999999999</v>
      </c>
      <c r="I19" s="153">
        <f>E19*H19</f>
        <v>1.2625</v>
      </c>
      <c r="J19" s="153">
        <v>0</v>
      </c>
      <c r="K19" s="153">
        <f>E19*J19</f>
        <v>0</v>
      </c>
      <c r="Q19" s="146">
        <v>2</v>
      </c>
      <c r="AA19" s="122">
        <v>12</v>
      </c>
      <c r="AB19" s="122">
        <v>0</v>
      </c>
      <c r="AC19" s="122">
        <v>10</v>
      </c>
      <c r="BB19" s="122">
        <v>1</v>
      </c>
      <c r="BC19" s="122">
        <f>IF(BB19=1,G19,0)</f>
        <v>0</v>
      </c>
      <c r="BD19" s="122">
        <f>IF(BB19=2,G19,0)</f>
        <v>0</v>
      </c>
      <c r="BE19" s="122">
        <f>IF(BB19=3,G19,0)</f>
        <v>0</v>
      </c>
      <c r="BF19" s="122">
        <f>IF(BB19=4,G19,0)</f>
        <v>0</v>
      </c>
      <c r="BG19" s="122">
        <f>IF(BB19=5,G19,0)</f>
        <v>0</v>
      </c>
    </row>
    <row r="20" spans="1:59">
      <c r="A20" s="154"/>
      <c r="B20" s="155" t="s">
        <v>72</v>
      </c>
      <c r="C20" s="156" t="str">
        <f>CONCATENATE(B18," ",C18)</f>
        <v>2 Základy,zvláštní zakládání</v>
      </c>
      <c r="D20" s="154"/>
      <c r="E20" s="157"/>
      <c r="F20" s="157"/>
      <c r="G20" s="158">
        <f>SUM(G18:G19)</f>
        <v>0</v>
      </c>
      <c r="H20" s="159"/>
      <c r="I20" s="160">
        <f>SUM(I18:I19)</f>
        <v>1.2625</v>
      </c>
      <c r="J20" s="159"/>
      <c r="K20" s="160">
        <f>SUM(K18:K19)</f>
        <v>0</v>
      </c>
      <c r="Q20" s="146">
        <v>4</v>
      </c>
      <c r="BC20" s="161">
        <f>SUM(BC18:BC19)</f>
        <v>0</v>
      </c>
      <c r="BD20" s="161">
        <f>SUM(BD18:BD19)</f>
        <v>0</v>
      </c>
      <c r="BE20" s="161">
        <f>SUM(BE18:BE19)</f>
        <v>0</v>
      </c>
      <c r="BF20" s="161">
        <f>SUM(BF18:BF19)</f>
        <v>0</v>
      </c>
      <c r="BG20" s="161">
        <f>SUM(BG18:BG19)</f>
        <v>0</v>
      </c>
    </row>
    <row r="21" spans="1:59">
      <c r="A21" s="139" t="s">
        <v>69</v>
      </c>
      <c r="B21" s="140" t="s">
        <v>99</v>
      </c>
      <c r="C21" s="141" t="s">
        <v>100</v>
      </c>
      <c r="D21" s="142"/>
      <c r="E21" s="143"/>
      <c r="F21" s="143"/>
      <c r="G21" s="144"/>
      <c r="H21" s="145"/>
      <c r="I21" s="145"/>
      <c r="J21" s="145"/>
      <c r="K21" s="145"/>
      <c r="Q21" s="146">
        <v>1</v>
      </c>
    </row>
    <row r="22" spans="1:59" ht="25.5">
      <c r="A22" s="147">
        <v>11</v>
      </c>
      <c r="B22" s="148" t="s">
        <v>101</v>
      </c>
      <c r="C22" s="149" t="s">
        <v>102</v>
      </c>
      <c r="D22" s="150" t="s">
        <v>77</v>
      </c>
      <c r="E22" s="151">
        <v>3</v>
      </c>
      <c r="F22" s="151">
        <v>0</v>
      </c>
      <c r="G22" s="152">
        <f>E22*F22</f>
        <v>0</v>
      </c>
      <c r="H22" s="153">
        <v>1.1322000000000001</v>
      </c>
      <c r="I22" s="153">
        <f>E22*H22</f>
        <v>3.3966000000000003</v>
      </c>
      <c r="J22" s="153">
        <v>0</v>
      </c>
      <c r="K22" s="153">
        <f>E22*J22</f>
        <v>0</v>
      </c>
      <c r="Q22" s="146">
        <v>2</v>
      </c>
      <c r="AA22" s="122">
        <v>12</v>
      </c>
      <c r="AB22" s="122">
        <v>0</v>
      </c>
      <c r="AC22" s="122">
        <v>11</v>
      </c>
      <c r="BB22" s="122">
        <v>1</v>
      </c>
      <c r="BC22" s="122">
        <f>IF(BB22=1,G22,0)</f>
        <v>0</v>
      </c>
      <c r="BD22" s="122">
        <f>IF(BB22=2,G22,0)</f>
        <v>0</v>
      </c>
      <c r="BE22" s="122">
        <f>IF(BB22=3,G22,0)</f>
        <v>0</v>
      </c>
      <c r="BF22" s="122">
        <f>IF(BB22=4,G22,0)</f>
        <v>0</v>
      </c>
      <c r="BG22" s="122">
        <f>IF(BB22=5,G22,0)</f>
        <v>0</v>
      </c>
    </row>
    <row r="23" spans="1:59">
      <c r="A23" s="154"/>
      <c r="B23" s="155" t="s">
        <v>72</v>
      </c>
      <c r="C23" s="156" t="str">
        <f>CONCATENATE(B21," ",C21)</f>
        <v>4 Vodorovné konstrukce</v>
      </c>
      <c r="D23" s="154"/>
      <c r="E23" s="157"/>
      <c r="F23" s="157"/>
      <c r="G23" s="158">
        <f>SUM(G21:G22)</f>
        <v>0</v>
      </c>
      <c r="H23" s="159"/>
      <c r="I23" s="160">
        <f>SUM(I21:I22)</f>
        <v>3.3966000000000003</v>
      </c>
      <c r="J23" s="159"/>
      <c r="K23" s="160">
        <f>SUM(K21:K22)</f>
        <v>0</v>
      </c>
      <c r="Q23" s="146">
        <v>4</v>
      </c>
      <c r="BC23" s="161">
        <f>SUM(BC21:BC22)</f>
        <v>0</v>
      </c>
      <c r="BD23" s="161">
        <f>SUM(BD21:BD22)</f>
        <v>0</v>
      </c>
      <c r="BE23" s="161">
        <f>SUM(BE21:BE22)</f>
        <v>0</v>
      </c>
      <c r="BF23" s="161">
        <f>SUM(BF21:BF22)</f>
        <v>0</v>
      </c>
      <c r="BG23" s="161">
        <f>SUM(BG21:BG22)</f>
        <v>0</v>
      </c>
    </row>
    <row r="24" spans="1:59">
      <c r="A24" s="139" t="s">
        <v>69</v>
      </c>
      <c r="B24" s="140" t="s">
        <v>103</v>
      </c>
      <c r="C24" s="141" t="s">
        <v>104</v>
      </c>
      <c r="D24" s="142"/>
      <c r="E24" s="143"/>
      <c r="F24" s="143"/>
      <c r="G24" s="144"/>
      <c r="H24" s="145"/>
      <c r="I24" s="145"/>
      <c r="J24" s="145"/>
      <c r="K24" s="145"/>
      <c r="Q24" s="146">
        <v>1</v>
      </c>
    </row>
    <row r="25" spans="1:59">
      <c r="A25" s="147">
        <v>12</v>
      </c>
      <c r="B25" s="148" t="s">
        <v>105</v>
      </c>
      <c r="C25" s="149" t="s">
        <v>156</v>
      </c>
      <c r="D25" s="150" t="s">
        <v>106</v>
      </c>
      <c r="E25" s="151">
        <v>12</v>
      </c>
      <c r="F25" s="151">
        <v>0</v>
      </c>
      <c r="G25" s="152">
        <f>E25*F25</f>
        <v>0</v>
      </c>
      <c r="H25" s="153">
        <v>4.9399999999999999E-3</v>
      </c>
      <c r="I25" s="153">
        <f>E25*H25</f>
        <v>5.9279999999999999E-2</v>
      </c>
      <c r="J25" s="153">
        <v>0</v>
      </c>
      <c r="K25" s="153">
        <f>E25*J25</f>
        <v>0</v>
      </c>
      <c r="Q25" s="146">
        <v>2</v>
      </c>
      <c r="AA25" s="122">
        <v>12</v>
      </c>
      <c r="AB25" s="122">
        <v>0</v>
      </c>
      <c r="AC25" s="122">
        <v>12</v>
      </c>
      <c r="BB25" s="122">
        <v>1</v>
      </c>
      <c r="BC25" s="122">
        <f>IF(BB25=1,G25,0)</f>
        <v>0</v>
      </c>
      <c r="BD25" s="122">
        <f>IF(BB25=2,G25,0)</f>
        <v>0</v>
      </c>
      <c r="BE25" s="122">
        <f>IF(BB25=3,G25,0)</f>
        <v>0</v>
      </c>
      <c r="BF25" s="122">
        <f>IF(BB25=4,G25,0)</f>
        <v>0</v>
      </c>
      <c r="BG25" s="122">
        <f>IF(BB25=5,G25,0)</f>
        <v>0</v>
      </c>
    </row>
    <row r="26" spans="1:59" ht="25.5">
      <c r="A26" s="147">
        <v>13</v>
      </c>
      <c r="B26" s="148" t="s">
        <v>107</v>
      </c>
      <c r="C26" s="149" t="s">
        <v>157</v>
      </c>
      <c r="D26" s="150" t="s">
        <v>106</v>
      </c>
      <c r="E26" s="151">
        <v>12</v>
      </c>
      <c r="F26" s="151">
        <v>0</v>
      </c>
      <c r="G26" s="152">
        <f>E26*F26</f>
        <v>0</v>
      </c>
      <c r="H26" s="153">
        <v>9.1259999999999994E-2</v>
      </c>
      <c r="I26" s="153">
        <f>E26*H26</f>
        <v>1.0951199999999999</v>
      </c>
      <c r="J26" s="153">
        <v>0</v>
      </c>
      <c r="K26" s="153">
        <f>E26*J26</f>
        <v>0</v>
      </c>
      <c r="Q26" s="146">
        <v>2</v>
      </c>
      <c r="AA26" s="122">
        <v>12</v>
      </c>
      <c r="AB26" s="122">
        <v>0</v>
      </c>
      <c r="AC26" s="122">
        <v>13</v>
      </c>
      <c r="BB26" s="122">
        <v>1</v>
      </c>
      <c r="BC26" s="122">
        <f>IF(BB26=1,G26,0)</f>
        <v>0</v>
      </c>
      <c r="BD26" s="122">
        <f>IF(BB26=2,G26,0)</f>
        <v>0</v>
      </c>
      <c r="BE26" s="122">
        <f>IF(BB26=3,G26,0)</f>
        <v>0</v>
      </c>
      <c r="BF26" s="122">
        <f>IF(BB26=4,G26,0)</f>
        <v>0</v>
      </c>
      <c r="BG26" s="122">
        <f>IF(BB26=5,G26,0)</f>
        <v>0</v>
      </c>
    </row>
    <row r="27" spans="1:59">
      <c r="A27" s="147">
        <v>14</v>
      </c>
      <c r="B27" s="148" t="s">
        <v>108</v>
      </c>
      <c r="C27" s="149" t="s">
        <v>158</v>
      </c>
      <c r="D27" s="150" t="s">
        <v>106</v>
      </c>
      <c r="E27" s="151">
        <v>1</v>
      </c>
      <c r="F27" s="151">
        <v>0</v>
      </c>
      <c r="G27" s="152">
        <f>E27*F27</f>
        <v>0</v>
      </c>
      <c r="H27" s="153">
        <v>4.7299999999999998E-3</v>
      </c>
      <c r="I27" s="153">
        <f>E27*H27</f>
        <v>4.7299999999999998E-3</v>
      </c>
      <c r="J27" s="153">
        <v>0</v>
      </c>
      <c r="K27" s="153">
        <f>E27*J27</f>
        <v>0</v>
      </c>
      <c r="Q27" s="146">
        <v>2</v>
      </c>
      <c r="AA27" s="122">
        <v>12</v>
      </c>
      <c r="AB27" s="122">
        <v>0</v>
      </c>
      <c r="AC27" s="122">
        <v>14</v>
      </c>
      <c r="BB27" s="122">
        <v>1</v>
      </c>
      <c r="BC27" s="122">
        <f>IF(BB27=1,G27,0)</f>
        <v>0</v>
      </c>
      <c r="BD27" s="122">
        <f>IF(BB27=2,G27,0)</f>
        <v>0</v>
      </c>
      <c r="BE27" s="122">
        <f>IF(BB27=3,G27,0)</f>
        <v>0</v>
      </c>
      <c r="BF27" s="122">
        <f>IF(BB27=4,G27,0)</f>
        <v>0</v>
      </c>
      <c r="BG27" s="122">
        <f>IF(BB27=5,G27,0)</f>
        <v>0</v>
      </c>
    </row>
    <row r="28" spans="1:59">
      <c r="A28" s="154"/>
      <c r="B28" s="155" t="s">
        <v>72</v>
      </c>
      <c r="C28" s="156" t="str">
        <f>CONCATENATE(B24," ",C24)</f>
        <v>5 Komunikace</v>
      </c>
      <c r="D28" s="154"/>
      <c r="E28" s="157"/>
      <c r="F28" s="157"/>
      <c r="G28" s="158">
        <f>SUM(G24:G27)</f>
        <v>0</v>
      </c>
      <c r="H28" s="159"/>
      <c r="I28" s="160">
        <f>SUM(I24:I27)</f>
        <v>1.1591299999999998</v>
      </c>
      <c r="J28" s="159"/>
      <c r="K28" s="160">
        <f>SUM(K24:K27)</f>
        <v>0</v>
      </c>
      <c r="Q28" s="146">
        <v>4</v>
      </c>
      <c r="BC28" s="161">
        <f>SUM(BC24:BC27)</f>
        <v>0</v>
      </c>
      <c r="BD28" s="161">
        <f>SUM(BD24:BD27)</f>
        <v>0</v>
      </c>
      <c r="BE28" s="161">
        <f>SUM(BE24:BE27)</f>
        <v>0</v>
      </c>
      <c r="BF28" s="161">
        <f>SUM(BF24:BF27)</f>
        <v>0</v>
      </c>
      <c r="BG28" s="161">
        <f>SUM(BG24:BG27)</f>
        <v>0</v>
      </c>
    </row>
    <row r="29" spans="1:59">
      <c r="A29" s="139" t="s">
        <v>69</v>
      </c>
      <c r="B29" s="140" t="s">
        <v>109</v>
      </c>
      <c r="C29" s="141" t="s">
        <v>110</v>
      </c>
      <c r="D29" s="142"/>
      <c r="E29" s="143"/>
      <c r="F29" s="143"/>
      <c r="G29" s="144"/>
      <c r="H29" s="145"/>
      <c r="I29" s="145"/>
      <c r="J29" s="145"/>
      <c r="K29" s="145"/>
      <c r="Q29" s="146">
        <v>1</v>
      </c>
    </row>
    <row r="30" spans="1:59">
      <c r="A30" s="147">
        <v>15</v>
      </c>
      <c r="B30" s="148" t="s">
        <v>111</v>
      </c>
      <c r="C30" s="149" t="s">
        <v>112</v>
      </c>
      <c r="D30" s="150" t="s">
        <v>113</v>
      </c>
      <c r="E30" s="151">
        <v>18</v>
      </c>
      <c r="F30" s="151">
        <v>0</v>
      </c>
      <c r="G30" s="152">
        <f t="shared" ref="G30:G44" si="8">E30*F30</f>
        <v>0</v>
      </c>
      <c r="H30" s="153">
        <v>0</v>
      </c>
      <c r="I30" s="153">
        <f t="shared" ref="I30:I44" si="9">E30*H30</f>
        <v>0</v>
      </c>
      <c r="J30" s="153">
        <v>0</v>
      </c>
      <c r="K30" s="153">
        <f t="shared" ref="K30:K44" si="10">E30*J30</f>
        <v>0</v>
      </c>
      <c r="Q30" s="146">
        <v>2</v>
      </c>
      <c r="AA30" s="122">
        <v>12</v>
      </c>
      <c r="AB30" s="122">
        <v>0</v>
      </c>
      <c r="AC30" s="122">
        <v>15</v>
      </c>
      <c r="BB30" s="122">
        <v>1</v>
      </c>
      <c r="BC30" s="122">
        <f t="shared" ref="BC30:BC44" si="11">IF(BB30=1,G30,0)</f>
        <v>0</v>
      </c>
      <c r="BD30" s="122">
        <f t="shared" ref="BD30:BD44" si="12">IF(BB30=2,G30,0)</f>
        <v>0</v>
      </c>
      <c r="BE30" s="122">
        <f t="shared" ref="BE30:BE44" si="13">IF(BB30=3,G30,0)</f>
        <v>0</v>
      </c>
      <c r="BF30" s="122">
        <f t="shared" ref="BF30:BF44" si="14">IF(BB30=4,G30,0)</f>
        <v>0</v>
      </c>
      <c r="BG30" s="122">
        <f t="shared" ref="BG30:BG44" si="15">IF(BB30=5,G30,0)</f>
        <v>0</v>
      </c>
    </row>
    <row r="31" spans="1:59">
      <c r="A31" s="147">
        <v>16</v>
      </c>
      <c r="B31" s="148" t="s">
        <v>114</v>
      </c>
      <c r="C31" s="149" t="s">
        <v>115</v>
      </c>
      <c r="D31" s="150" t="s">
        <v>113</v>
      </c>
      <c r="E31" s="151">
        <v>26</v>
      </c>
      <c r="F31" s="151">
        <v>0</v>
      </c>
      <c r="G31" s="152">
        <f t="shared" si="8"/>
        <v>0</v>
      </c>
      <c r="H31" s="153">
        <v>2.7999999999999998E-4</v>
      </c>
      <c r="I31" s="153">
        <f t="shared" si="9"/>
        <v>7.2799999999999991E-3</v>
      </c>
      <c r="J31" s="153">
        <v>0</v>
      </c>
      <c r="K31" s="153">
        <f t="shared" si="10"/>
        <v>0</v>
      </c>
      <c r="Q31" s="146">
        <v>2</v>
      </c>
      <c r="AA31" s="122">
        <v>12</v>
      </c>
      <c r="AB31" s="122">
        <v>1</v>
      </c>
      <c r="AC31" s="122">
        <v>16</v>
      </c>
      <c r="BB31" s="122">
        <v>1</v>
      </c>
      <c r="BC31" s="122">
        <f t="shared" si="11"/>
        <v>0</v>
      </c>
      <c r="BD31" s="122">
        <f t="shared" si="12"/>
        <v>0</v>
      </c>
      <c r="BE31" s="122">
        <f t="shared" si="13"/>
        <v>0</v>
      </c>
      <c r="BF31" s="122">
        <f t="shared" si="14"/>
        <v>0</v>
      </c>
      <c r="BG31" s="122">
        <f t="shared" si="15"/>
        <v>0</v>
      </c>
    </row>
    <row r="32" spans="1:59">
      <c r="A32" s="147">
        <v>17</v>
      </c>
      <c r="B32" s="148" t="s">
        <v>116</v>
      </c>
      <c r="C32" s="149" t="s">
        <v>117</v>
      </c>
      <c r="D32" s="150" t="s">
        <v>113</v>
      </c>
      <c r="E32" s="151">
        <v>26</v>
      </c>
      <c r="F32" s="151">
        <v>0</v>
      </c>
      <c r="G32" s="152">
        <f t="shared" si="8"/>
        <v>0</v>
      </c>
      <c r="H32" s="153">
        <v>0</v>
      </c>
      <c r="I32" s="153">
        <f t="shared" si="9"/>
        <v>0</v>
      </c>
      <c r="J32" s="153">
        <v>0</v>
      </c>
      <c r="K32" s="153">
        <f t="shared" si="10"/>
        <v>0</v>
      </c>
      <c r="Q32" s="146">
        <v>2</v>
      </c>
      <c r="AA32" s="122">
        <v>12</v>
      </c>
      <c r="AB32" s="122">
        <v>0</v>
      </c>
      <c r="AC32" s="122">
        <v>17</v>
      </c>
      <c r="BB32" s="122">
        <v>1</v>
      </c>
      <c r="BC32" s="122">
        <f t="shared" si="11"/>
        <v>0</v>
      </c>
      <c r="BD32" s="122">
        <f t="shared" si="12"/>
        <v>0</v>
      </c>
      <c r="BE32" s="122">
        <f t="shared" si="13"/>
        <v>0</v>
      </c>
      <c r="BF32" s="122">
        <f t="shared" si="14"/>
        <v>0</v>
      </c>
      <c r="BG32" s="122">
        <f t="shared" si="15"/>
        <v>0</v>
      </c>
    </row>
    <row r="33" spans="1:59">
      <c r="A33" s="147">
        <v>18</v>
      </c>
      <c r="B33" s="148" t="s">
        <v>118</v>
      </c>
      <c r="C33" s="149" t="s">
        <v>119</v>
      </c>
      <c r="D33" s="150" t="s">
        <v>106</v>
      </c>
      <c r="E33" s="151">
        <v>1</v>
      </c>
      <c r="F33" s="151">
        <v>0</v>
      </c>
      <c r="G33" s="152">
        <f t="shared" si="8"/>
        <v>0</v>
      </c>
      <c r="H33" s="153">
        <v>2.0000000000000002E-5</v>
      </c>
      <c r="I33" s="153">
        <f t="shared" si="9"/>
        <v>2.0000000000000002E-5</v>
      </c>
      <c r="J33" s="153">
        <v>0</v>
      </c>
      <c r="K33" s="153">
        <f t="shared" si="10"/>
        <v>0</v>
      </c>
      <c r="Q33" s="146">
        <v>2</v>
      </c>
      <c r="AA33" s="122">
        <v>12</v>
      </c>
      <c r="AB33" s="122">
        <v>0</v>
      </c>
      <c r="AC33" s="122">
        <v>18</v>
      </c>
      <c r="BB33" s="122">
        <v>1</v>
      </c>
      <c r="BC33" s="122">
        <f t="shared" si="11"/>
        <v>0</v>
      </c>
      <c r="BD33" s="122">
        <f t="shared" si="12"/>
        <v>0</v>
      </c>
      <c r="BE33" s="122">
        <f t="shared" si="13"/>
        <v>0</v>
      </c>
      <c r="BF33" s="122">
        <f t="shared" si="14"/>
        <v>0</v>
      </c>
      <c r="BG33" s="122">
        <f t="shared" si="15"/>
        <v>0</v>
      </c>
    </row>
    <row r="34" spans="1:59">
      <c r="A34" s="147">
        <v>19</v>
      </c>
      <c r="B34" s="148" t="s">
        <v>120</v>
      </c>
      <c r="C34" s="149" t="s">
        <v>121</v>
      </c>
      <c r="D34" s="150" t="s">
        <v>113</v>
      </c>
      <c r="E34" s="151">
        <v>26</v>
      </c>
      <c r="F34" s="151">
        <v>0</v>
      </c>
      <c r="G34" s="152">
        <f t="shared" si="8"/>
        <v>0</v>
      </c>
      <c r="H34" s="153">
        <v>0</v>
      </c>
      <c r="I34" s="153">
        <f t="shared" si="9"/>
        <v>0</v>
      </c>
      <c r="J34" s="153">
        <v>0</v>
      </c>
      <c r="K34" s="153">
        <f t="shared" si="10"/>
        <v>0</v>
      </c>
      <c r="Q34" s="146">
        <v>2</v>
      </c>
      <c r="AA34" s="122">
        <v>12</v>
      </c>
      <c r="AB34" s="122">
        <v>0</v>
      </c>
      <c r="AC34" s="122">
        <v>19</v>
      </c>
      <c r="BB34" s="122">
        <v>1</v>
      </c>
      <c r="BC34" s="122">
        <f t="shared" si="11"/>
        <v>0</v>
      </c>
      <c r="BD34" s="122">
        <f t="shared" si="12"/>
        <v>0</v>
      </c>
      <c r="BE34" s="122">
        <f t="shared" si="13"/>
        <v>0</v>
      </c>
      <c r="BF34" s="122">
        <f t="shared" si="14"/>
        <v>0</v>
      </c>
      <c r="BG34" s="122">
        <f t="shared" si="15"/>
        <v>0</v>
      </c>
    </row>
    <row r="35" spans="1:59">
      <c r="A35" s="147">
        <v>20</v>
      </c>
      <c r="B35" s="148" t="s">
        <v>122</v>
      </c>
      <c r="C35" s="149" t="s">
        <v>123</v>
      </c>
      <c r="D35" s="150" t="s">
        <v>113</v>
      </c>
      <c r="E35" s="151">
        <v>26</v>
      </c>
      <c r="F35" s="151">
        <v>0</v>
      </c>
      <c r="G35" s="152">
        <f t="shared" si="8"/>
        <v>0</v>
      </c>
      <c r="H35" s="153">
        <v>0</v>
      </c>
      <c r="I35" s="153">
        <f t="shared" si="9"/>
        <v>0</v>
      </c>
      <c r="J35" s="153">
        <v>0</v>
      </c>
      <c r="K35" s="153">
        <f t="shared" si="10"/>
        <v>0</v>
      </c>
      <c r="Q35" s="146">
        <v>2</v>
      </c>
      <c r="AA35" s="122">
        <v>12</v>
      </c>
      <c r="AB35" s="122">
        <v>0</v>
      </c>
      <c r="AC35" s="122">
        <v>20</v>
      </c>
      <c r="BB35" s="122">
        <v>1</v>
      </c>
      <c r="BC35" s="122">
        <f t="shared" si="11"/>
        <v>0</v>
      </c>
      <c r="BD35" s="122">
        <f t="shared" si="12"/>
        <v>0</v>
      </c>
      <c r="BE35" s="122">
        <f t="shared" si="13"/>
        <v>0</v>
      </c>
      <c r="BF35" s="122">
        <f t="shared" si="14"/>
        <v>0</v>
      </c>
      <c r="BG35" s="122">
        <f t="shared" si="15"/>
        <v>0</v>
      </c>
    </row>
    <row r="36" spans="1:59" ht="25.5">
      <c r="A36" s="147">
        <v>21</v>
      </c>
      <c r="B36" s="148" t="s">
        <v>124</v>
      </c>
      <c r="C36" s="149" t="s">
        <v>125</v>
      </c>
      <c r="D36" s="150" t="s">
        <v>106</v>
      </c>
      <c r="E36" s="151">
        <v>1</v>
      </c>
      <c r="F36" s="151">
        <v>0</v>
      </c>
      <c r="G36" s="152">
        <f t="shared" si="8"/>
        <v>0</v>
      </c>
      <c r="H36" s="153">
        <v>1.6999999999999999E-3</v>
      </c>
      <c r="I36" s="153">
        <f t="shared" si="9"/>
        <v>1.6999999999999999E-3</v>
      </c>
      <c r="J36" s="153">
        <v>0</v>
      </c>
      <c r="K36" s="153">
        <f t="shared" si="10"/>
        <v>0</v>
      </c>
      <c r="Q36" s="146">
        <v>2</v>
      </c>
      <c r="AA36" s="122">
        <v>12</v>
      </c>
      <c r="AB36" s="122">
        <v>1</v>
      </c>
      <c r="AC36" s="122">
        <v>21</v>
      </c>
      <c r="BB36" s="122">
        <v>1</v>
      </c>
      <c r="BC36" s="122">
        <f t="shared" si="11"/>
        <v>0</v>
      </c>
      <c r="BD36" s="122">
        <f t="shared" si="12"/>
        <v>0</v>
      </c>
      <c r="BE36" s="122">
        <f t="shared" si="13"/>
        <v>0</v>
      </c>
      <c r="BF36" s="122">
        <f t="shared" si="14"/>
        <v>0</v>
      </c>
      <c r="BG36" s="122">
        <f t="shared" si="15"/>
        <v>0</v>
      </c>
    </row>
    <row r="37" spans="1:59" ht="25.5">
      <c r="A37" s="147">
        <v>22</v>
      </c>
      <c r="B37" s="148" t="s">
        <v>126</v>
      </c>
      <c r="C37" s="149" t="s">
        <v>127</v>
      </c>
      <c r="D37" s="150" t="s">
        <v>106</v>
      </c>
      <c r="E37" s="151">
        <v>1</v>
      </c>
      <c r="F37" s="151">
        <v>0</v>
      </c>
      <c r="G37" s="152">
        <f t="shared" si="8"/>
        <v>0</v>
      </c>
      <c r="H37" s="153">
        <v>7.4999999999999997E-3</v>
      </c>
      <c r="I37" s="153">
        <f t="shared" si="9"/>
        <v>7.4999999999999997E-3</v>
      </c>
      <c r="J37" s="153">
        <v>0</v>
      </c>
      <c r="K37" s="153">
        <f t="shared" si="10"/>
        <v>0</v>
      </c>
      <c r="Q37" s="146">
        <v>2</v>
      </c>
      <c r="AA37" s="122">
        <v>12</v>
      </c>
      <c r="AB37" s="122">
        <v>1</v>
      </c>
      <c r="AC37" s="122">
        <v>22</v>
      </c>
      <c r="BB37" s="122">
        <v>1</v>
      </c>
      <c r="BC37" s="122">
        <f t="shared" si="11"/>
        <v>0</v>
      </c>
      <c r="BD37" s="122">
        <f t="shared" si="12"/>
        <v>0</v>
      </c>
      <c r="BE37" s="122">
        <f t="shared" si="13"/>
        <v>0</v>
      </c>
      <c r="BF37" s="122">
        <f t="shared" si="14"/>
        <v>0</v>
      </c>
      <c r="BG37" s="122">
        <f t="shared" si="15"/>
        <v>0</v>
      </c>
    </row>
    <row r="38" spans="1:59" ht="25.5">
      <c r="A38" s="147">
        <v>23</v>
      </c>
      <c r="B38" s="148" t="s">
        <v>128</v>
      </c>
      <c r="C38" s="149" t="s">
        <v>129</v>
      </c>
      <c r="D38" s="150" t="s">
        <v>106</v>
      </c>
      <c r="E38" s="151">
        <v>2</v>
      </c>
      <c r="F38" s="151">
        <v>0</v>
      </c>
      <c r="G38" s="152">
        <f t="shared" si="8"/>
        <v>0</v>
      </c>
      <c r="H38" s="153">
        <v>4.4999999999999997E-3</v>
      </c>
      <c r="I38" s="153">
        <f t="shared" si="9"/>
        <v>8.9999999999999993E-3</v>
      </c>
      <c r="J38" s="153">
        <v>0</v>
      </c>
      <c r="K38" s="153">
        <f t="shared" si="10"/>
        <v>0</v>
      </c>
      <c r="Q38" s="146">
        <v>2</v>
      </c>
      <c r="AA38" s="122">
        <v>12</v>
      </c>
      <c r="AB38" s="122">
        <v>1</v>
      </c>
      <c r="AC38" s="122">
        <v>23</v>
      </c>
      <c r="BB38" s="122">
        <v>1</v>
      </c>
      <c r="BC38" s="122">
        <f t="shared" si="11"/>
        <v>0</v>
      </c>
      <c r="BD38" s="122">
        <f t="shared" si="12"/>
        <v>0</v>
      </c>
      <c r="BE38" s="122">
        <f t="shared" si="13"/>
        <v>0</v>
      </c>
      <c r="BF38" s="122">
        <f t="shared" si="14"/>
        <v>0</v>
      </c>
      <c r="BG38" s="122">
        <f t="shared" si="15"/>
        <v>0</v>
      </c>
    </row>
    <row r="39" spans="1:59">
      <c r="A39" s="147">
        <v>24</v>
      </c>
      <c r="B39" s="148" t="s">
        <v>130</v>
      </c>
      <c r="C39" s="149" t="s">
        <v>131</v>
      </c>
      <c r="D39" s="150" t="s">
        <v>132</v>
      </c>
      <c r="E39" s="151">
        <v>1</v>
      </c>
      <c r="F39" s="151">
        <v>0</v>
      </c>
      <c r="G39" s="152">
        <f t="shared" si="8"/>
        <v>0</v>
      </c>
      <c r="H39" s="153">
        <v>1.2999999999999999E-4</v>
      </c>
      <c r="I39" s="153">
        <f t="shared" si="9"/>
        <v>1.2999999999999999E-4</v>
      </c>
      <c r="J39" s="153">
        <v>0</v>
      </c>
      <c r="K39" s="153">
        <f t="shared" si="10"/>
        <v>0</v>
      </c>
      <c r="Q39" s="146">
        <v>2</v>
      </c>
      <c r="AA39" s="122">
        <v>12</v>
      </c>
      <c r="AB39" s="122">
        <v>0</v>
      </c>
      <c r="AC39" s="122">
        <v>24</v>
      </c>
      <c r="BB39" s="122">
        <v>1</v>
      </c>
      <c r="BC39" s="122">
        <f t="shared" si="11"/>
        <v>0</v>
      </c>
      <c r="BD39" s="122">
        <f t="shared" si="12"/>
        <v>0</v>
      </c>
      <c r="BE39" s="122">
        <f t="shared" si="13"/>
        <v>0</v>
      </c>
      <c r="BF39" s="122">
        <f t="shared" si="14"/>
        <v>0</v>
      </c>
      <c r="BG39" s="122">
        <f t="shared" si="15"/>
        <v>0</v>
      </c>
    </row>
    <row r="40" spans="1:59">
      <c r="A40" s="147">
        <v>25</v>
      </c>
      <c r="B40" s="148" t="s">
        <v>133</v>
      </c>
      <c r="C40" s="149" t="s">
        <v>134</v>
      </c>
      <c r="D40" s="150" t="s">
        <v>113</v>
      </c>
      <c r="E40" s="151">
        <v>12</v>
      </c>
      <c r="F40" s="151">
        <v>0</v>
      </c>
      <c r="G40" s="152">
        <f t="shared" si="8"/>
        <v>0</v>
      </c>
      <c r="H40" s="153">
        <v>0</v>
      </c>
      <c r="I40" s="153">
        <f t="shared" si="9"/>
        <v>0</v>
      </c>
      <c r="J40" s="153">
        <v>0</v>
      </c>
      <c r="K40" s="153">
        <f t="shared" si="10"/>
        <v>0</v>
      </c>
      <c r="Q40" s="146">
        <v>2</v>
      </c>
      <c r="AA40" s="122">
        <v>12</v>
      </c>
      <c r="AB40" s="122">
        <v>0</v>
      </c>
      <c r="AC40" s="122">
        <v>25</v>
      </c>
      <c r="BB40" s="122">
        <v>1</v>
      </c>
      <c r="BC40" s="122">
        <f t="shared" si="11"/>
        <v>0</v>
      </c>
      <c r="BD40" s="122">
        <f t="shared" si="12"/>
        <v>0</v>
      </c>
      <c r="BE40" s="122">
        <f t="shared" si="13"/>
        <v>0</v>
      </c>
      <c r="BF40" s="122">
        <f t="shared" si="14"/>
        <v>0</v>
      </c>
      <c r="BG40" s="122">
        <f t="shared" si="15"/>
        <v>0</v>
      </c>
    </row>
    <row r="41" spans="1:59">
      <c r="A41" s="147">
        <v>26</v>
      </c>
      <c r="B41" s="148" t="s">
        <v>135</v>
      </c>
      <c r="C41" s="149" t="s">
        <v>136</v>
      </c>
      <c r="D41" s="150" t="s">
        <v>106</v>
      </c>
      <c r="E41" s="151">
        <v>1</v>
      </c>
      <c r="F41" s="151">
        <v>0</v>
      </c>
      <c r="G41" s="152">
        <f t="shared" si="8"/>
        <v>0</v>
      </c>
      <c r="H41" s="153">
        <v>1.2E-2</v>
      </c>
      <c r="I41" s="153">
        <f t="shared" si="9"/>
        <v>1.2E-2</v>
      </c>
      <c r="J41" s="153">
        <v>0</v>
      </c>
      <c r="K41" s="153">
        <f t="shared" si="10"/>
        <v>0</v>
      </c>
      <c r="Q41" s="146">
        <v>2</v>
      </c>
      <c r="AA41" s="122">
        <v>12</v>
      </c>
      <c r="AB41" s="122">
        <v>1</v>
      </c>
      <c r="AC41" s="122">
        <v>26</v>
      </c>
      <c r="BB41" s="122">
        <v>1</v>
      </c>
      <c r="BC41" s="122">
        <f t="shared" si="11"/>
        <v>0</v>
      </c>
      <c r="BD41" s="122">
        <f t="shared" si="12"/>
        <v>0</v>
      </c>
      <c r="BE41" s="122">
        <f t="shared" si="13"/>
        <v>0</v>
      </c>
      <c r="BF41" s="122">
        <f t="shared" si="14"/>
        <v>0</v>
      </c>
      <c r="BG41" s="122">
        <f t="shared" si="15"/>
        <v>0</v>
      </c>
    </row>
    <row r="42" spans="1:59">
      <c r="A42" s="147">
        <v>27</v>
      </c>
      <c r="B42" s="148" t="s">
        <v>137</v>
      </c>
      <c r="C42" s="149" t="s">
        <v>159</v>
      </c>
      <c r="D42" s="150" t="s">
        <v>106</v>
      </c>
      <c r="E42" s="151">
        <v>1</v>
      </c>
      <c r="F42" s="151">
        <v>0</v>
      </c>
      <c r="G42" s="152">
        <f t="shared" si="8"/>
        <v>0</v>
      </c>
      <c r="H42" s="153">
        <v>5.8999999999999999E-3</v>
      </c>
      <c r="I42" s="153">
        <f t="shared" si="9"/>
        <v>5.8999999999999999E-3</v>
      </c>
      <c r="J42" s="153">
        <v>0</v>
      </c>
      <c r="K42" s="153">
        <f t="shared" si="10"/>
        <v>0</v>
      </c>
      <c r="Q42" s="146">
        <v>2</v>
      </c>
      <c r="AA42" s="122">
        <v>12</v>
      </c>
      <c r="AB42" s="122">
        <v>1</v>
      </c>
      <c r="AC42" s="122">
        <v>27</v>
      </c>
      <c r="BB42" s="122">
        <v>1</v>
      </c>
      <c r="BC42" s="122">
        <f t="shared" si="11"/>
        <v>0</v>
      </c>
      <c r="BD42" s="122">
        <f t="shared" si="12"/>
        <v>0</v>
      </c>
      <c r="BE42" s="122">
        <f t="shared" si="13"/>
        <v>0</v>
      </c>
      <c r="BF42" s="122">
        <f t="shared" si="14"/>
        <v>0</v>
      </c>
      <c r="BG42" s="122">
        <f t="shared" si="15"/>
        <v>0</v>
      </c>
    </row>
    <row r="43" spans="1:59">
      <c r="A43" s="147">
        <v>28</v>
      </c>
      <c r="B43" s="148" t="s">
        <v>138</v>
      </c>
      <c r="C43" s="149" t="s">
        <v>160</v>
      </c>
      <c r="D43" s="150" t="s">
        <v>106</v>
      </c>
      <c r="E43" s="151">
        <v>1</v>
      </c>
      <c r="F43" s="151">
        <v>0</v>
      </c>
      <c r="G43" s="152">
        <f t="shared" si="8"/>
        <v>0</v>
      </c>
      <c r="H43" s="153">
        <v>5.5E-2</v>
      </c>
      <c r="I43" s="153">
        <f t="shared" si="9"/>
        <v>5.5E-2</v>
      </c>
      <c r="J43" s="153">
        <v>0</v>
      </c>
      <c r="K43" s="153">
        <f t="shared" si="10"/>
        <v>0</v>
      </c>
      <c r="Q43" s="146">
        <v>2</v>
      </c>
      <c r="AA43" s="122">
        <v>12</v>
      </c>
      <c r="AB43" s="122">
        <v>1</v>
      </c>
      <c r="AC43" s="122">
        <v>28</v>
      </c>
      <c r="BB43" s="122">
        <v>1</v>
      </c>
      <c r="BC43" s="122">
        <f t="shared" si="11"/>
        <v>0</v>
      </c>
      <c r="BD43" s="122">
        <f t="shared" si="12"/>
        <v>0</v>
      </c>
      <c r="BE43" s="122">
        <f t="shared" si="13"/>
        <v>0</v>
      </c>
      <c r="BF43" s="122">
        <f t="shared" si="14"/>
        <v>0</v>
      </c>
      <c r="BG43" s="122">
        <f t="shared" si="15"/>
        <v>0</v>
      </c>
    </row>
    <row r="44" spans="1:59">
      <c r="A44" s="147">
        <v>29</v>
      </c>
      <c r="B44" s="148" t="s">
        <v>139</v>
      </c>
      <c r="C44" s="149" t="s">
        <v>140</v>
      </c>
      <c r="D44" s="150" t="s">
        <v>106</v>
      </c>
      <c r="E44" s="151">
        <v>1</v>
      </c>
      <c r="F44" s="151">
        <v>0</v>
      </c>
      <c r="G44" s="152">
        <f t="shared" si="8"/>
        <v>0</v>
      </c>
      <c r="H44" s="153">
        <v>2.08562</v>
      </c>
      <c r="I44" s="153">
        <f t="shared" si="9"/>
        <v>2.08562</v>
      </c>
      <c r="J44" s="153">
        <v>0</v>
      </c>
      <c r="K44" s="153">
        <f t="shared" si="10"/>
        <v>0</v>
      </c>
      <c r="Q44" s="146">
        <v>2</v>
      </c>
      <c r="AA44" s="122">
        <v>12</v>
      </c>
      <c r="AB44" s="122">
        <v>0</v>
      </c>
      <c r="AC44" s="122">
        <v>29</v>
      </c>
      <c r="BB44" s="122">
        <v>1</v>
      </c>
      <c r="BC44" s="122">
        <f t="shared" si="11"/>
        <v>0</v>
      </c>
      <c r="BD44" s="122">
        <f t="shared" si="12"/>
        <v>0</v>
      </c>
      <c r="BE44" s="122">
        <f t="shared" si="13"/>
        <v>0</v>
      </c>
      <c r="BF44" s="122">
        <f t="shared" si="14"/>
        <v>0</v>
      </c>
      <c r="BG44" s="122">
        <f t="shared" si="15"/>
        <v>0</v>
      </c>
    </row>
    <row r="45" spans="1:59">
      <c r="A45" s="154"/>
      <c r="B45" s="155" t="s">
        <v>72</v>
      </c>
      <c r="C45" s="156" t="str">
        <f>CONCATENATE(B29," ",C29)</f>
        <v>8 Trubní vedení</v>
      </c>
      <c r="D45" s="154"/>
      <c r="E45" s="157"/>
      <c r="F45" s="157"/>
      <c r="G45" s="158">
        <f>SUM(G29:G44)</f>
        <v>0</v>
      </c>
      <c r="H45" s="159"/>
      <c r="I45" s="160">
        <f>SUM(I29:I44)</f>
        <v>2.1841499999999998</v>
      </c>
      <c r="J45" s="159"/>
      <c r="K45" s="160">
        <f>SUM(K29:K44)</f>
        <v>0</v>
      </c>
      <c r="Q45" s="146">
        <v>4</v>
      </c>
      <c r="BC45" s="161">
        <f>SUM(BC29:BC44)</f>
        <v>0</v>
      </c>
      <c r="BD45" s="161">
        <f>SUM(BD29:BD44)</f>
        <v>0</v>
      </c>
      <c r="BE45" s="161">
        <f>SUM(BE29:BE44)</f>
        <v>0</v>
      </c>
      <c r="BF45" s="161">
        <f>SUM(BF29:BF44)</f>
        <v>0</v>
      </c>
      <c r="BG45" s="161">
        <f>SUM(BG29:BG44)</f>
        <v>0</v>
      </c>
    </row>
    <row r="46" spans="1:59">
      <c r="A46" s="139" t="s">
        <v>69</v>
      </c>
      <c r="B46" s="140" t="s">
        <v>141</v>
      </c>
      <c r="C46" s="141" t="s">
        <v>142</v>
      </c>
      <c r="D46" s="142"/>
      <c r="E46" s="143"/>
      <c r="F46" s="143"/>
      <c r="G46" s="144"/>
      <c r="H46" s="145"/>
      <c r="I46" s="145"/>
      <c r="J46" s="145"/>
      <c r="K46" s="145"/>
      <c r="Q46" s="146">
        <v>1</v>
      </c>
    </row>
    <row r="47" spans="1:59">
      <c r="A47" s="147">
        <v>30</v>
      </c>
      <c r="B47" s="148" t="s">
        <v>143</v>
      </c>
      <c r="C47" s="149" t="s">
        <v>144</v>
      </c>
      <c r="D47" s="150" t="s">
        <v>145</v>
      </c>
      <c r="E47" s="151">
        <v>2.1840999999999999</v>
      </c>
      <c r="F47" s="151">
        <v>0</v>
      </c>
      <c r="G47" s="152">
        <f>E47*F47</f>
        <v>0</v>
      </c>
      <c r="H47" s="153">
        <v>0</v>
      </c>
      <c r="I47" s="153">
        <f>E47*H47</f>
        <v>0</v>
      </c>
      <c r="J47" s="153">
        <v>0</v>
      </c>
      <c r="K47" s="153">
        <f>E47*J47</f>
        <v>0</v>
      </c>
      <c r="Q47" s="146">
        <v>2</v>
      </c>
      <c r="AA47" s="122">
        <v>12</v>
      </c>
      <c r="AB47" s="122">
        <v>0</v>
      </c>
      <c r="AC47" s="122">
        <v>30</v>
      </c>
      <c r="BB47" s="122">
        <v>1</v>
      </c>
      <c r="BC47" s="122">
        <f>IF(BB47=1,G47,0)</f>
        <v>0</v>
      </c>
      <c r="BD47" s="122">
        <f>IF(BB47=2,G47,0)</f>
        <v>0</v>
      </c>
      <c r="BE47" s="122">
        <f>IF(BB47=3,G47,0)</f>
        <v>0</v>
      </c>
      <c r="BF47" s="122">
        <f>IF(BB47=4,G47,0)</f>
        <v>0</v>
      </c>
      <c r="BG47" s="122">
        <f>IF(BB47=5,G47,0)</f>
        <v>0</v>
      </c>
    </row>
    <row r="48" spans="1:59">
      <c r="A48" s="154"/>
      <c r="B48" s="155" t="s">
        <v>72</v>
      </c>
      <c r="C48" s="156" t="str">
        <f>CONCATENATE(B46," ",C46)</f>
        <v>99 Staveništní přesun hmot</v>
      </c>
      <c r="D48" s="154"/>
      <c r="E48" s="157"/>
      <c r="F48" s="157"/>
      <c r="G48" s="158">
        <f>SUM(G46:G47)</f>
        <v>0</v>
      </c>
      <c r="H48" s="159"/>
      <c r="I48" s="160">
        <f>SUM(I46:I47)</f>
        <v>0</v>
      </c>
      <c r="J48" s="159"/>
      <c r="K48" s="160">
        <f>SUM(K46:K47)</f>
        <v>0</v>
      </c>
      <c r="Q48" s="146">
        <v>4</v>
      </c>
      <c r="BC48" s="161">
        <f>SUM(BC46:BC47)</f>
        <v>0</v>
      </c>
      <c r="BD48" s="161">
        <f>SUM(BD46:BD47)</f>
        <v>0</v>
      </c>
      <c r="BE48" s="161">
        <f>SUM(BE46:BE47)</f>
        <v>0</v>
      </c>
      <c r="BF48" s="161">
        <f>SUM(BF46:BF47)</f>
        <v>0</v>
      </c>
      <c r="BG48" s="161">
        <f>SUM(BG46:BG47)</f>
        <v>0</v>
      </c>
    </row>
    <row r="49" spans="1:59">
      <c r="A49" s="139" t="s">
        <v>69</v>
      </c>
      <c r="B49" s="140" t="s">
        <v>146</v>
      </c>
      <c r="C49" s="141" t="s">
        <v>147</v>
      </c>
      <c r="D49" s="142"/>
      <c r="E49" s="143"/>
      <c r="F49" s="143"/>
      <c r="G49" s="144"/>
      <c r="H49" s="145"/>
      <c r="I49" s="145"/>
      <c r="J49" s="145"/>
      <c r="K49" s="145"/>
      <c r="Q49" s="146">
        <v>1</v>
      </c>
    </row>
    <row r="50" spans="1:59">
      <c r="A50" s="147">
        <v>31</v>
      </c>
      <c r="B50" s="148" t="s">
        <v>148</v>
      </c>
      <c r="C50" s="149" t="s">
        <v>161</v>
      </c>
      <c r="D50" s="150" t="s">
        <v>106</v>
      </c>
      <c r="E50" s="151">
        <v>1</v>
      </c>
      <c r="F50" s="151">
        <v>0</v>
      </c>
      <c r="G50" s="152">
        <f>E50*F50</f>
        <v>0</v>
      </c>
      <c r="H50" s="153">
        <v>0</v>
      </c>
      <c r="I50" s="153">
        <f>E50*H50</f>
        <v>0</v>
      </c>
      <c r="J50" s="153">
        <v>0</v>
      </c>
      <c r="K50" s="153">
        <f>E50*J50</f>
        <v>0</v>
      </c>
      <c r="Q50" s="146">
        <v>2</v>
      </c>
      <c r="AA50" s="122">
        <v>12</v>
      </c>
      <c r="AB50" s="122">
        <v>0</v>
      </c>
      <c r="AC50" s="122">
        <v>31</v>
      </c>
      <c r="BB50" s="122">
        <v>2</v>
      </c>
      <c r="BC50" s="122">
        <f>IF(BB50=1,G50,0)</f>
        <v>0</v>
      </c>
      <c r="BD50" s="122">
        <f>IF(BB50=2,G50,0)</f>
        <v>0</v>
      </c>
      <c r="BE50" s="122">
        <f>IF(BB50=3,G50,0)</f>
        <v>0</v>
      </c>
      <c r="BF50" s="122">
        <f>IF(BB50=4,G50,0)</f>
        <v>0</v>
      </c>
      <c r="BG50" s="122">
        <f>IF(BB50=5,G50,0)</f>
        <v>0</v>
      </c>
    </row>
    <row r="51" spans="1:59">
      <c r="A51" s="147">
        <v>32</v>
      </c>
      <c r="B51" s="148" t="s">
        <v>149</v>
      </c>
      <c r="C51" s="149" t="s">
        <v>162</v>
      </c>
      <c r="D51" s="150" t="s">
        <v>106</v>
      </c>
      <c r="E51" s="151">
        <v>3</v>
      </c>
      <c r="F51" s="151">
        <v>0</v>
      </c>
      <c r="G51" s="152">
        <f>E51*F51</f>
        <v>0</v>
      </c>
      <c r="H51" s="153">
        <v>0</v>
      </c>
      <c r="I51" s="153">
        <f>E51*H51</f>
        <v>0</v>
      </c>
      <c r="J51" s="153">
        <v>0</v>
      </c>
      <c r="K51" s="153">
        <f>E51*J51</f>
        <v>0</v>
      </c>
      <c r="Q51" s="146">
        <v>2</v>
      </c>
      <c r="AA51" s="122">
        <v>12</v>
      </c>
      <c r="AB51" s="122">
        <v>0</v>
      </c>
      <c r="AC51" s="122">
        <v>32</v>
      </c>
      <c r="BB51" s="122">
        <v>2</v>
      </c>
      <c r="BC51" s="122">
        <f>IF(BB51=1,G51,0)</f>
        <v>0</v>
      </c>
      <c r="BD51" s="122">
        <f>IF(BB51=2,G51,0)</f>
        <v>0</v>
      </c>
      <c r="BE51" s="122">
        <f>IF(BB51=3,G51,0)</f>
        <v>0</v>
      </c>
      <c r="BF51" s="122">
        <f>IF(BB51=4,G51,0)</f>
        <v>0</v>
      </c>
      <c r="BG51" s="122">
        <f>IF(BB51=5,G51,0)</f>
        <v>0</v>
      </c>
    </row>
    <row r="52" spans="1:59">
      <c r="A52" s="147">
        <v>33</v>
      </c>
      <c r="B52" s="148" t="s">
        <v>150</v>
      </c>
      <c r="C52" s="149" t="s">
        <v>151</v>
      </c>
      <c r="D52" s="150" t="s">
        <v>106</v>
      </c>
      <c r="E52" s="151">
        <v>3</v>
      </c>
      <c r="F52" s="151">
        <v>0</v>
      </c>
      <c r="G52" s="152">
        <f>E52*F52</f>
        <v>0</v>
      </c>
      <c r="H52" s="153">
        <v>0</v>
      </c>
      <c r="I52" s="153">
        <f>E52*H52</f>
        <v>0</v>
      </c>
      <c r="J52" s="153">
        <v>0</v>
      </c>
      <c r="K52" s="153">
        <f>E52*J52</f>
        <v>0</v>
      </c>
      <c r="Q52" s="146">
        <v>2</v>
      </c>
      <c r="AA52" s="122">
        <v>12</v>
      </c>
      <c r="AB52" s="122">
        <v>0</v>
      </c>
      <c r="AC52" s="122">
        <v>33</v>
      </c>
      <c r="BB52" s="122">
        <v>2</v>
      </c>
      <c r="BC52" s="122">
        <f>IF(BB52=1,G52,0)</f>
        <v>0</v>
      </c>
      <c r="BD52" s="122">
        <f>IF(BB52=2,G52,0)</f>
        <v>0</v>
      </c>
      <c r="BE52" s="122">
        <f>IF(BB52=3,G52,0)</f>
        <v>0</v>
      </c>
      <c r="BF52" s="122">
        <f>IF(BB52=4,G52,0)</f>
        <v>0</v>
      </c>
      <c r="BG52" s="122">
        <f>IF(BB52=5,G52,0)</f>
        <v>0</v>
      </c>
    </row>
    <row r="53" spans="1:59">
      <c r="A53" s="147">
        <v>34</v>
      </c>
      <c r="B53" s="148" t="s">
        <v>152</v>
      </c>
      <c r="C53" s="149" t="s">
        <v>153</v>
      </c>
      <c r="D53" s="150" t="s">
        <v>106</v>
      </c>
      <c r="E53" s="151">
        <v>1</v>
      </c>
      <c r="F53" s="151">
        <v>0</v>
      </c>
      <c r="G53" s="152">
        <f>E53*F53</f>
        <v>0</v>
      </c>
      <c r="H53" s="153">
        <v>0</v>
      </c>
      <c r="I53" s="153">
        <f>E53*H53</f>
        <v>0</v>
      </c>
      <c r="J53" s="153">
        <v>0</v>
      </c>
      <c r="K53" s="153">
        <f>E53*J53</f>
        <v>0</v>
      </c>
      <c r="Q53" s="146">
        <v>2</v>
      </c>
      <c r="AA53" s="122">
        <v>12</v>
      </c>
      <c r="AB53" s="122">
        <v>0</v>
      </c>
      <c r="AC53" s="122">
        <v>34</v>
      </c>
      <c r="BB53" s="122">
        <v>2</v>
      </c>
      <c r="BC53" s="122">
        <f>IF(BB53=1,G53,0)</f>
        <v>0</v>
      </c>
      <c r="BD53" s="122">
        <f>IF(BB53=2,G53,0)</f>
        <v>0</v>
      </c>
      <c r="BE53" s="122">
        <f>IF(BB53=3,G53,0)</f>
        <v>0</v>
      </c>
      <c r="BF53" s="122">
        <f>IF(BB53=4,G53,0)</f>
        <v>0</v>
      </c>
      <c r="BG53" s="122">
        <f>IF(BB53=5,G53,0)</f>
        <v>0</v>
      </c>
    </row>
    <row r="54" spans="1:59">
      <c r="A54" s="147">
        <v>35</v>
      </c>
      <c r="B54" s="148" t="s">
        <v>154</v>
      </c>
      <c r="C54" s="149" t="s">
        <v>155</v>
      </c>
      <c r="D54" s="150" t="s">
        <v>106</v>
      </c>
      <c r="E54" s="151">
        <v>1</v>
      </c>
      <c r="F54" s="151">
        <v>0</v>
      </c>
      <c r="G54" s="152">
        <f>E54*F54</f>
        <v>0</v>
      </c>
      <c r="H54" s="153">
        <v>0</v>
      </c>
      <c r="I54" s="153">
        <f>E54*H54</f>
        <v>0</v>
      </c>
      <c r="J54" s="153">
        <v>0</v>
      </c>
      <c r="K54" s="153">
        <f>E54*J54</f>
        <v>0</v>
      </c>
      <c r="Q54" s="146">
        <v>2</v>
      </c>
      <c r="AA54" s="122">
        <v>12</v>
      </c>
      <c r="AB54" s="122">
        <v>0</v>
      </c>
      <c r="AC54" s="122">
        <v>35</v>
      </c>
      <c r="BB54" s="122">
        <v>2</v>
      </c>
      <c r="BC54" s="122">
        <f>IF(BB54=1,G54,0)</f>
        <v>0</v>
      </c>
      <c r="BD54" s="122">
        <f>IF(BB54=2,G54,0)</f>
        <v>0</v>
      </c>
      <c r="BE54" s="122">
        <f>IF(BB54=3,G54,0)</f>
        <v>0</v>
      </c>
      <c r="BF54" s="122">
        <f>IF(BB54=4,G54,0)</f>
        <v>0</v>
      </c>
      <c r="BG54" s="122">
        <f>IF(BB54=5,G54,0)</f>
        <v>0</v>
      </c>
    </row>
    <row r="55" spans="1:59">
      <c r="A55" s="154"/>
      <c r="B55" s="155" t="s">
        <v>72</v>
      </c>
      <c r="C55" s="156" t="str">
        <f>CONCATENATE(B49," ",C49)</f>
        <v>720 Zdravotechnická instalace</v>
      </c>
      <c r="D55" s="154"/>
      <c r="E55" s="157"/>
      <c r="F55" s="157"/>
      <c r="G55" s="158">
        <f>SUM(G49:G54)</f>
        <v>0</v>
      </c>
      <c r="H55" s="159"/>
      <c r="I55" s="160">
        <f>SUM(I49:I54)</f>
        <v>0</v>
      </c>
      <c r="J55" s="159"/>
      <c r="K55" s="160">
        <f>SUM(K49:K54)</f>
        <v>0</v>
      </c>
      <c r="Q55" s="146">
        <v>4</v>
      </c>
      <c r="BC55" s="161">
        <f>SUM(BC49:BC54)</f>
        <v>0</v>
      </c>
      <c r="BD55" s="161">
        <f>SUM(BD49:BD54)</f>
        <v>0</v>
      </c>
      <c r="BE55" s="161">
        <f>SUM(BE49:BE54)</f>
        <v>0</v>
      </c>
      <c r="BF55" s="161">
        <f>SUM(BF49:BF54)</f>
        <v>0</v>
      </c>
      <c r="BG55" s="161">
        <f>SUM(BG49:BG54)</f>
        <v>0</v>
      </c>
    </row>
    <row r="56" spans="1:59">
      <c r="E56" s="122"/>
    </row>
    <row r="57" spans="1:59">
      <c r="E57" s="122"/>
    </row>
    <row r="58" spans="1:59">
      <c r="E58" s="122"/>
    </row>
    <row r="59" spans="1:59">
      <c r="E59" s="122"/>
    </row>
    <row r="60" spans="1:59">
      <c r="E60" s="122"/>
    </row>
    <row r="61" spans="1:59">
      <c r="E61" s="122"/>
    </row>
    <row r="62" spans="1:59">
      <c r="E62" s="122"/>
    </row>
    <row r="63" spans="1:59">
      <c r="E63" s="122"/>
    </row>
    <row r="64" spans="1:59">
      <c r="E64" s="122"/>
    </row>
    <row r="65" spans="1:7">
      <c r="E65" s="122"/>
    </row>
    <row r="66" spans="1:7">
      <c r="E66" s="122"/>
    </row>
    <row r="67" spans="1:7">
      <c r="E67" s="122"/>
    </row>
    <row r="68" spans="1:7">
      <c r="E68" s="122"/>
    </row>
    <row r="69" spans="1:7">
      <c r="E69" s="122"/>
    </row>
    <row r="70" spans="1:7">
      <c r="E70" s="122"/>
    </row>
    <row r="71" spans="1:7">
      <c r="E71" s="122"/>
    </row>
    <row r="72" spans="1:7">
      <c r="E72" s="122"/>
    </row>
    <row r="73" spans="1:7">
      <c r="E73" s="122"/>
    </row>
    <row r="74" spans="1:7">
      <c r="E74" s="122"/>
    </row>
    <row r="75" spans="1:7">
      <c r="E75" s="122"/>
    </row>
    <row r="76" spans="1:7">
      <c r="E76" s="122"/>
    </row>
    <row r="77" spans="1:7">
      <c r="E77" s="122"/>
    </row>
    <row r="78" spans="1:7">
      <c r="E78" s="122"/>
    </row>
    <row r="79" spans="1:7">
      <c r="A79" s="162"/>
      <c r="B79" s="162"/>
      <c r="C79" s="162"/>
      <c r="D79" s="162"/>
      <c r="E79" s="162"/>
      <c r="F79" s="162"/>
      <c r="G79" s="162"/>
    </row>
    <row r="80" spans="1:7">
      <c r="A80" s="162"/>
      <c r="B80" s="162"/>
      <c r="C80" s="162"/>
      <c r="D80" s="162"/>
      <c r="E80" s="162"/>
      <c r="F80" s="162"/>
      <c r="G80" s="162"/>
    </row>
    <row r="81" spans="1:7">
      <c r="A81" s="162"/>
      <c r="B81" s="162"/>
      <c r="C81" s="162"/>
      <c r="D81" s="162"/>
      <c r="E81" s="162"/>
      <c r="F81" s="162"/>
      <c r="G81" s="162"/>
    </row>
    <row r="82" spans="1:7">
      <c r="A82" s="162"/>
      <c r="B82" s="162"/>
      <c r="C82" s="162"/>
      <c r="D82" s="162"/>
      <c r="E82" s="162"/>
      <c r="F82" s="162"/>
      <c r="G82" s="162"/>
    </row>
    <row r="83" spans="1:7">
      <c r="E83" s="122"/>
    </row>
    <row r="84" spans="1:7">
      <c r="E84" s="122"/>
    </row>
    <row r="85" spans="1:7">
      <c r="E85" s="122"/>
    </row>
    <row r="86" spans="1:7">
      <c r="E86" s="122"/>
    </row>
    <row r="87" spans="1:7">
      <c r="E87" s="122"/>
    </row>
    <row r="88" spans="1:7">
      <c r="E88" s="122"/>
    </row>
    <row r="89" spans="1:7">
      <c r="E89" s="122"/>
    </row>
    <row r="90" spans="1:7">
      <c r="E90" s="122"/>
    </row>
    <row r="91" spans="1:7">
      <c r="E91" s="122"/>
    </row>
    <row r="92" spans="1:7">
      <c r="E92" s="122"/>
    </row>
    <row r="93" spans="1:7">
      <c r="E93" s="122"/>
    </row>
    <row r="94" spans="1:7">
      <c r="E94" s="122"/>
    </row>
    <row r="95" spans="1:7">
      <c r="E95" s="122"/>
    </row>
    <row r="96" spans="1:7">
      <c r="E96" s="122"/>
    </row>
    <row r="97" spans="1:7">
      <c r="E97" s="122"/>
    </row>
    <row r="98" spans="1:7">
      <c r="E98" s="122"/>
    </row>
    <row r="99" spans="1:7">
      <c r="E99" s="122"/>
    </row>
    <row r="100" spans="1:7">
      <c r="E100" s="122"/>
    </row>
    <row r="101" spans="1:7">
      <c r="E101" s="122"/>
    </row>
    <row r="102" spans="1:7">
      <c r="E102" s="122"/>
    </row>
    <row r="103" spans="1:7">
      <c r="E103" s="122"/>
    </row>
    <row r="104" spans="1:7">
      <c r="E104" s="122"/>
    </row>
    <row r="105" spans="1:7">
      <c r="E105" s="122"/>
    </row>
    <row r="106" spans="1:7">
      <c r="E106" s="122"/>
    </row>
    <row r="107" spans="1:7">
      <c r="E107" s="122"/>
    </row>
    <row r="108" spans="1:7">
      <c r="A108" s="163"/>
      <c r="B108" s="163"/>
    </row>
    <row r="109" spans="1:7">
      <c r="A109" s="162"/>
      <c r="B109" s="162"/>
      <c r="C109" s="165"/>
      <c r="D109" s="165"/>
      <c r="E109" s="166"/>
      <c r="F109" s="165"/>
      <c r="G109" s="167"/>
    </row>
    <row r="110" spans="1:7">
      <c r="A110" s="168"/>
      <c r="B110" s="168"/>
      <c r="C110" s="162"/>
      <c r="D110" s="162"/>
      <c r="E110" s="169"/>
      <c r="F110" s="162"/>
      <c r="G110" s="162"/>
    </row>
    <row r="111" spans="1:7">
      <c r="A111" s="162"/>
      <c r="B111" s="162"/>
      <c r="C111" s="162"/>
      <c r="D111" s="162"/>
      <c r="E111" s="169"/>
      <c r="F111" s="162"/>
      <c r="G111" s="162"/>
    </row>
    <row r="112" spans="1:7">
      <c r="A112" s="162"/>
      <c r="B112" s="162"/>
      <c r="C112" s="162"/>
      <c r="D112" s="162"/>
      <c r="E112" s="169"/>
      <c r="F112" s="162"/>
      <c r="G112" s="162"/>
    </row>
    <row r="113" spans="1:7">
      <c r="A113" s="162"/>
      <c r="B113" s="162"/>
      <c r="C113" s="162"/>
      <c r="D113" s="162"/>
      <c r="E113" s="169"/>
      <c r="F113" s="162"/>
      <c r="G113" s="162"/>
    </row>
    <row r="114" spans="1:7">
      <c r="A114" s="162"/>
      <c r="B114" s="162"/>
      <c r="C114" s="162"/>
      <c r="D114" s="162"/>
      <c r="E114" s="169"/>
      <c r="F114" s="162"/>
      <c r="G114" s="162"/>
    </row>
    <row r="115" spans="1:7">
      <c r="A115" s="162"/>
      <c r="B115" s="162"/>
      <c r="C115" s="162"/>
      <c r="D115" s="162"/>
      <c r="E115" s="169"/>
      <c r="F115" s="162"/>
      <c r="G115" s="162"/>
    </row>
    <row r="116" spans="1:7">
      <c r="A116" s="162"/>
      <c r="B116" s="162"/>
      <c r="C116" s="162"/>
      <c r="D116" s="162"/>
      <c r="E116" s="169"/>
      <c r="F116" s="162"/>
      <c r="G116" s="162"/>
    </row>
    <row r="117" spans="1:7">
      <c r="A117" s="162"/>
      <c r="B117" s="162"/>
      <c r="C117" s="162"/>
      <c r="D117" s="162"/>
      <c r="E117" s="169"/>
      <c r="F117" s="162"/>
      <c r="G117" s="162"/>
    </row>
    <row r="118" spans="1:7">
      <c r="A118" s="162"/>
      <c r="B118" s="162"/>
      <c r="C118" s="162"/>
      <c r="D118" s="162"/>
      <c r="E118" s="169"/>
      <c r="F118" s="162"/>
      <c r="G118" s="162"/>
    </row>
    <row r="119" spans="1:7">
      <c r="A119" s="162"/>
      <c r="B119" s="162"/>
      <c r="C119" s="162"/>
      <c r="D119" s="162"/>
      <c r="E119" s="169"/>
      <c r="F119" s="162"/>
      <c r="G119" s="162"/>
    </row>
    <row r="120" spans="1:7">
      <c r="A120" s="162"/>
      <c r="B120" s="162"/>
      <c r="C120" s="162"/>
      <c r="D120" s="162"/>
      <c r="E120" s="169"/>
      <c r="F120" s="162"/>
      <c r="G120" s="162"/>
    </row>
    <row r="121" spans="1:7">
      <c r="A121" s="162"/>
      <c r="B121" s="162"/>
      <c r="C121" s="162"/>
      <c r="D121" s="162"/>
      <c r="E121" s="169"/>
      <c r="F121" s="162"/>
      <c r="G121" s="162"/>
    </row>
    <row r="122" spans="1:7">
      <c r="A122" s="162"/>
      <c r="B122" s="162"/>
      <c r="C122" s="162"/>
      <c r="D122" s="162"/>
      <c r="E122" s="169"/>
      <c r="F122" s="162"/>
      <c r="G122" s="162"/>
    </row>
  </sheetData>
  <mergeCells count="4">
    <mergeCell ref="A1:I1"/>
    <mergeCell ref="A3:B3"/>
    <mergeCell ref="A4:B4"/>
    <mergeCell ref="G4:I4"/>
  </mergeCells>
  <printOptions gridLinesSet="0"/>
  <pageMargins left="0.59055118110236227" right="0.39370078740157483" top="0.78740157480314965" bottom="0.78740157480314965" header="0.31496062992125984" footer="0.31496062992125984"/>
  <pageSetup paperSize="9" scale="67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41</vt:i4>
      </vt:variant>
    </vt:vector>
  </HeadingPairs>
  <TitlesOfParts>
    <vt:vector size="44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>Sluka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Sluka</dc:creator>
  <cp:lastModifiedBy>Sluka</cp:lastModifiedBy>
  <cp:lastPrinted>2017-01-15T14:53:48Z</cp:lastPrinted>
  <dcterms:created xsi:type="dcterms:W3CDTF">2017-01-15T14:52:43Z</dcterms:created>
  <dcterms:modified xsi:type="dcterms:W3CDTF">2017-01-29T18:30:45Z</dcterms:modified>
</cp:coreProperties>
</file>